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https://liveumb-my.sharepoint.com/personal/orsp_umb_edu/Documents/ORSP Staff Folders/Maki, Ginny/ORSP Communications/Website/"/>
    </mc:Choice>
  </mc:AlternateContent>
  <xr:revisionPtr revIDLastSave="0" documentId="8_{70EAD02E-E93C-4D84-B7BC-9802A82BAB7B}" xr6:coauthVersionLast="47" xr6:coauthVersionMax="47" xr10:uidLastSave="{00000000-0000-0000-0000-000000000000}"/>
  <bookViews>
    <workbookView xWindow="-15465" yWindow="-18120" windowWidth="29040" windowHeight="17640" tabRatio="879" xr2:uid="{00000000-000D-0000-FFFF-FFFF00000000}"/>
  </bookViews>
  <sheets>
    <sheet name="Instructions" sheetId="8" r:id="rId1"/>
    <sheet name="Change History" sheetId="16" r:id="rId2"/>
    <sheet name="Cover Page" sheetId="12" r:id="rId3"/>
    <sheet name="Salary Worksheet" sheetId="1" r:id="rId4"/>
    <sheet name="CostShare Salary Worksheet" sheetId="10" r:id="rId5"/>
    <sheet name="Effort" sheetId="15" r:id="rId6"/>
    <sheet name="Project Team" sheetId="14" state="hidden" r:id="rId7"/>
    <sheet name="Period 1" sheetId="2" r:id="rId8"/>
    <sheet name="Period 2" sheetId="3" r:id="rId9"/>
    <sheet name="Period 3" sheetId="4" r:id="rId10"/>
    <sheet name="Period 4" sheetId="5" r:id="rId11"/>
    <sheet name="Period 5" sheetId="6" r:id="rId12"/>
    <sheet name="Cumulative Budget" sheetId="7" r:id="rId13"/>
    <sheet name="Expense Accounts" sheetId="9" r:id="rId14"/>
    <sheet name="Rates" sheetId="11" r:id="rId15"/>
  </sheets>
  <definedNames>
    <definedName name="_SALARYESCALATION" localSheetId="5">Effort!#REF!</definedName>
    <definedName name="_SALARYESCALATION">'Salary Worksheet'!#REF!</definedName>
    <definedName name="_xlnm.Print_Area" localSheetId="4">'CostShare Salary Worksheet'!$A$1:$AB$75</definedName>
    <definedName name="_xlnm.Print_Area" localSheetId="2">'Cover Page'!$A$1:$L$42</definedName>
    <definedName name="_xlnm.Print_Area" localSheetId="12">'Cumulative Budget'!$A$1:$J$47</definedName>
    <definedName name="_xlnm.Print_Area" localSheetId="5">Effort!$A$1:$W$26</definedName>
    <definedName name="_xlnm.Print_Area" localSheetId="13">'Expense Accounts'!$A$1:$P$20</definedName>
    <definedName name="_xlnm.Print_Area" localSheetId="0">Instructions!$A$1:$P$94</definedName>
    <definedName name="_xlnm.Print_Area" localSheetId="7">'Period 1'!$A$1:$O$46</definedName>
    <definedName name="_xlnm.Print_Area" localSheetId="8">'Period 2'!$A$1:$O$46</definedName>
    <definedName name="_xlnm.Print_Area" localSheetId="9">'Period 3'!$A$1:$O$46</definedName>
    <definedName name="_xlnm.Print_Area" localSheetId="10">'Period 4'!$A$1:$O$46</definedName>
    <definedName name="_xlnm.Print_Area" localSheetId="11">'Period 5'!$A$1:$O$46</definedName>
    <definedName name="_xlnm.Print_Area" localSheetId="3">'Salary Worksheet'!$A$1:$AB$75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7" i="11" l="1"/>
  <c r="M5" i="11"/>
  <c r="L18" i="11"/>
  <c r="E1" i="2"/>
  <c r="I32" i="7"/>
  <c r="I33" i="7"/>
  <c r="I34" i="7"/>
  <c r="I35" i="7"/>
  <c r="I36" i="7"/>
  <c r="I37" i="7"/>
  <c r="I38" i="7"/>
  <c r="I31" i="7"/>
  <c r="AC39" i="10" l="1"/>
  <c r="AD39" i="10" s="1"/>
  <c r="AE39" i="10" s="1"/>
  <c r="AF39" i="10" s="1"/>
  <c r="AG39" i="10" s="1"/>
  <c r="AC38" i="10"/>
  <c r="AD38" i="10" s="1"/>
  <c r="AE38" i="10" s="1"/>
  <c r="AF38" i="10" s="1"/>
  <c r="AG38" i="10" s="1"/>
  <c r="AC37" i="10"/>
  <c r="AD37" i="10" s="1"/>
  <c r="AE37" i="10" s="1"/>
  <c r="AF37" i="10" s="1"/>
  <c r="AG37" i="10" s="1"/>
  <c r="AC36" i="10"/>
  <c r="AD36" i="10" s="1"/>
  <c r="AE36" i="10" s="1"/>
  <c r="AF36" i="10" s="1"/>
  <c r="AG36" i="10" s="1"/>
  <c r="AC35" i="10"/>
  <c r="AD35" i="10" s="1"/>
  <c r="AE35" i="10" s="1"/>
  <c r="AF35" i="10" s="1"/>
  <c r="AG35" i="10" s="1"/>
  <c r="AC34" i="10"/>
  <c r="AD34" i="10" s="1"/>
  <c r="AE34" i="10" s="1"/>
  <c r="AF34" i="10" s="1"/>
  <c r="AG34" i="10" s="1"/>
  <c r="AC33" i="10"/>
  <c r="AD33" i="10" s="1"/>
  <c r="AE33" i="10" s="1"/>
  <c r="AF33" i="10" s="1"/>
  <c r="AG33" i="10" s="1"/>
  <c r="AC32" i="10"/>
  <c r="AD32" i="10" s="1"/>
  <c r="AE32" i="10" s="1"/>
  <c r="AF32" i="10" s="1"/>
  <c r="AG32" i="10" s="1"/>
  <c r="AC31" i="10"/>
  <c r="AD31" i="10" s="1"/>
  <c r="AE31" i="10" s="1"/>
  <c r="AF31" i="10" s="1"/>
  <c r="AG31" i="10" s="1"/>
  <c r="AC30" i="10"/>
  <c r="AD30" i="10" s="1"/>
  <c r="AE30" i="10" s="1"/>
  <c r="AF30" i="10" s="1"/>
  <c r="AG30" i="10" s="1"/>
  <c r="AC29" i="10"/>
  <c r="AD29" i="10" s="1"/>
  <c r="AE29" i="10" s="1"/>
  <c r="AF29" i="10" s="1"/>
  <c r="AG29" i="10" s="1"/>
  <c r="AC28" i="10"/>
  <c r="AD28" i="10" s="1"/>
  <c r="AE28" i="10" s="1"/>
  <c r="AF28" i="10" s="1"/>
  <c r="AG28" i="10" s="1"/>
  <c r="AD27" i="10"/>
  <c r="AE27" i="10" s="1"/>
  <c r="AF27" i="10" s="1"/>
  <c r="AG27" i="10" s="1"/>
  <c r="AC27" i="10"/>
  <c r="AC28" i="1"/>
  <c r="AD28" i="1" s="1"/>
  <c r="AE28" i="1" s="1"/>
  <c r="AF28" i="1" s="1"/>
  <c r="AG28" i="1" s="1"/>
  <c r="AC29" i="1"/>
  <c r="AD29" i="1"/>
  <c r="AE29" i="1" s="1"/>
  <c r="AF29" i="1" s="1"/>
  <c r="AG29" i="1" s="1"/>
  <c r="AC30" i="1"/>
  <c r="AD30" i="1"/>
  <c r="AE30" i="1" s="1"/>
  <c r="AF30" i="1" s="1"/>
  <c r="AG30" i="1" s="1"/>
  <c r="AC31" i="1"/>
  <c r="AD31" i="1" s="1"/>
  <c r="AE31" i="1" s="1"/>
  <c r="AF31" i="1" s="1"/>
  <c r="AG31" i="1" s="1"/>
  <c r="AC32" i="1"/>
  <c r="AD32" i="1"/>
  <c r="AE32" i="1"/>
  <c r="AF32" i="1"/>
  <c r="AG32" i="1"/>
  <c r="AC33" i="1"/>
  <c r="AD33" i="1" s="1"/>
  <c r="AE33" i="1" s="1"/>
  <c r="AF33" i="1" s="1"/>
  <c r="AG33" i="1" s="1"/>
  <c r="AC34" i="1"/>
  <c r="AD34" i="1"/>
  <c r="AE34" i="1" s="1"/>
  <c r="AF34" i="1" s="1"/>
  <c r="AG34" i="1" s="1"/>
  <c r="AC35" i="1"/>
  <c r="AD35" i="1" s="1"/>
  <c r="AE35" i="1" s="1"/>
  <c r="AF35" i="1" s="1"/>
  <c r="AG35" i="1" s="1"/>
  <c r="AC36" i="1"/>
  <c r="AD36" i="1"/>
  <c r="AE36" i="1" s="1"/>
  <c r="AF36" i="1" s="1"/>
  <c r="AG36" i="1" s="1"/>
  <c r="AC37" i="1"/>
  <c r="AD37" i="1" s="1"/>
  <c r="AE37" i="1" s="1"/>
  <c r="AF37" i="1" s="1"/>
  <c r="AG37" i="1" s="1"/>
  <c r="AC38" i="1"/>
  <c r="AD38" i="1"/>
  <c r="AE38" i="1"/>
  <c r="AF38" i="1" s="1"/>
  <c r="AG38" i="1" s="1"/>
  <c r="AC39" i="1"/>
  <c r="AD39" i="1"/>
  <c r="AE39" i="1"/>
  <c r="AF39" i="1"/>
  <c r="AG39" i="1"/>
  <c r="AC27" i="1"/>
  <c r="AD27" i="1" s="1"/>
  <c r="AE27" i="1" s="1"/>
  <c r="AF27" i="1" s="1"/>
  <c r="AG27" i="1" s="1"/>
  <c r="I18" i="12" l="1"/>
  <c r="I30" i="7"/>
  <c r="G30" i="7"/>
  <c r="F30" i="7"/>
  <c r="E30" i="7"/>
  <c r="D30" i="7"/>
  <c r="C30" i="7"/>
  <c r="H30" i="7" s="1"/>
  <c r="I29" i="7"/>
  <c r="G29" i="7"/>
  <c r="F29" i="7"/>
  <c r="E29" i="7"/>
  <c r="D29" i="7"/>
  <c r="C29" i="7"/>
  <c r="H29" i="7" s="1"/>
  <c r="F30" i="6"/>
  <c r="F29" i="6"/>
  <c r="F30" i="5"/>
  <c r="F29" i="5"/>
  <c r="F30" i="4"/>
  <c r="F29" i="4"/>
  <c r="F30" i="3"/>
  <c r="F29" i="3"/>
  <c r="F30" i="2"/>
  <c r="F29" i="2"/>
  <c r="B8" i="14"/>
  <c r="B7" i="14"/>
  <c r="B6" i="14"/>
  <c r="B5" i="14"/>
  <c r="T7" i="15"/>
  <c r="P7" i="15"/>
  <c r="L7" i="15"/>
  <c r="H7" i="15"/>
  <c r="D7" i="15"/>
  <c r="E4" i="15"/>
  <c r="E3" i="15"/>
  <c r="E2" i="15"/>
  <c r="P1" i="15"/>
  <c r="D1" i="15"/>
  <c r="AD1" i="1"/>
  <c r="X7" i="10"/>
  <c r="S7" i="10"/>
  <c r="N7" i="10"/>
  <c r="I7" i="10"/>
  <c r="D7" i="10"/>
  <c r="X7" i="1"/>
  <c r="S7" i="1"/>
  <c r="N7" i="1"/>
  <c r="I7" i="1"/>
  <c r="D7" i="1"/>
  <c r="Z75" i="10"/>
  <c r="U75" i="10"/>
  <c r="P75" i="10"/>
  <c r="K75" i="10"/>
  <c r="F75" i="10"/>
  <c r="Z74" i="10"/>
  <c r="U74" i="10"/>
  <c r="P74" i="10"/>
  <c r="K74" i="10"/>
  <c r="F74" i="10"/>
  <c r="Z73" i="10"/>
  <c r="U73" i="10"/>
  <c r="P73" i="10"/>
  <c r="K73" i="10"/>
  <c r="F73" i="10"/>
  <c r="Z72" i="10"/>
  <c r="U72" i="10"/>
  <c r="P72" i="10"/>
  <c r="K72" i="10"/>
  <c r="F72" i="10"/>
  <c r="Z71" i="10"/>
  <c r="U71" i="10"/>
  <c r="P71" i="10"/>
  <c r="K71" i="10"/>
  <c r="F71" i="10"/>
  <c r="Z70" i="10"/>
  <c r="U70" i="10"/>
  <c r="P70" i="10"/>
  <c r="K70" i="10"/>
  <c r="F70" i="10"/>
  <c r="Z69" i="10"/>
  <c r="U69" i="10"/>
  <c r="P69" i="10"/>
  <c r="K69" i="10"/>
  <c r="F69" i="10"/>
  <c r="Z68" i="10"/>
  <c r="U68" i="10"/>
  <c r="P68" i="10"/>
  <c r="K68" i="10"/>
  <c r="F68" i="10"/>
  <c r="Z67" i="10"/>
  <c r="U67" i="10"/>
  <c r="P67" i="10"/>
  <c r="K67" i="10"/>
  <c r="F67" i="10"/>
  <c r="AA63" i="10"/>
  <c r="Z63" i="10"/>
  <c r="V63" i="10"/>
  <c r="U63" i="10"/>
  <c r="Q63" i="10"/>
  <c r="P63" i="10"/>
  <c r="L63" i="10"/>
  <c r="K63" i="10"/>
  <c r="G63" i="10"/>
  <c r="F63" i="10"/>
  <c r="AA62" i="10"/>
  <c r="Z62" i="10"/>
  <c r="V62" i="10"/>
  <c r="U62" i="10"/>
  <c r="Q62" i="10"/>
  <c r="P62" i="10"/>
  <c r="L62" i="10"/>
  <c r="K62" i="10"/>
  <c r="G62" i="10"/>
  <c r="F62" i="10"/>
  <c r="AA61" i="10"/>
  <c r="Z61" i="10"/>
  <c r="V61" i="10"/>
  <c r="U61" i="10"/>
  <c r="Q61" i="10"/>
  <c r="P61" i="10"/>
  <c r="L61" i="10"/>
  <c r="K61" i="10"/>
  <c r="G61" i="10"/>
  <c r="F61" i="10"/>
  <c r="AA60" i="10"/>
  <c r="Z60" i="10"/>
  <c r="V60" i="10"/>
  <c r="U60" i="10"/>
  <c r="Q60" i="10"/>
  <c r="P60" i="10"/>
  <c r="L60" i="10"/>
  <c r="K60" i="10"/>
  <c r="G60" i="10"/>
  <c r="F60" i="10"/>
  <c r="AA59" i="10"/>
  <c r="Z59" i="10"/>
  <c r="V59" i="10"/>
  <c r="U59" i="10"/>
  <c r="Q59" i="10"/>
  <c r="P59" i="10"/>
  <c r="L59" i="10"/>
  <c r="K59" i="10"/>
  <c r="G59" i="10"/>
  <c r="F59" i="10"/>
  <c r="AA58" i="10"/>
  <c r="Z58" i="10"/>
  <c r="V58" i="10"/>
  <c r="U58" i="10"/>
  <c r="Q58" i="10"/>
  <c r="P58" i="10"/>
  <c r="L58" i="10"/>
  <c r="K58" i="10"/>
  <c r="G58" i="10"/>
  <c r="F58" i="10"/>
  <c r="AA57" i="10"/>
  <c r="Z57" i="10"/>
  <c r="V57" i="10"/>
  <c r="U57" i="10"/>
  <c r="Q57" i="10"/>
  <c r="P57" i="10"/>
  <c r="L57" i="10"/>
  <c r="K57" i="10"/>
  <c r="G57" i="10"/>
  <c r="F57" i="10"/>
  <c r="AA56" i="10"/>
  <c r="Z56" i="10"/>
  <c r="V56" i="10"/>
  <c r="U56" i="10"/>
  <c r="Q56" i="10"/>
  <c r="P56" i="10"/>
  <c r="L56" i="10"/>
  <c r="K56" i="10"/>
  <c r="G56" i="10"/>
  <c r="F56" i="10"/>
  <c r="AA55" i="10"/>
  <c r="Z55" i="10"/>
  <c r="V55" i="10"/>
  <c r="U55" i="10"/>
  <c r="Q55" i="10"/>
  <c r="P55" i="10"/>
  <c r="L55" i="10"/>
  <c r="K55" i="10"/>
  <c r="G55" i="10"/>
  <c r="F55" i="10"/>
  <c r="AC51" i="10"/>
  <c r="G51" i="10" s="1"/>
  <c r="AC50" i="10"/>
  <c r="G50" i="10" s="1"/>
  <c r="AC49" i="10"/>
  <c r="G49" i="10" s="1"/>
  <c r="AC48" i="10"/>
  <c r="AD48" i="10" s="1"/>
  <c r="G48" i="10"/>
  <c r="AC47" i="10"/>
  <c r="F47" i="10" s="1"/>
  <c r="AC46" i="10"/>
  <c r="G46" i="10" s="1"/>
  <c r="AC45" i="10"/>
  <c r="G45" i="10" s="1"/>
  <c r="AC44" i="10"/>
  <c r="AD44" i="10" s="1"/>
  <c r="AC43" i="10"/>
  <c r="G43" i="10" s="1"/>
  <c r="Z39" i="10"/>
  <c r="U39" i="10"/>
  <c r="P39" i="10"/>
  <c r="K39" i="10"/>
  <c r="F39" i="10"/>
  <c r="AB39" i="10"/>
  <c r="AA39" i="10"/>
  <c r="W39" i="10"/>
  <c r="V39" i="10"/>
  <c r="R39" i="10"/>
  <c r="Q39" i="10"/>
  <c r="M39" i="10"/>
  <c r="L39" i="10"/>
  <c r="H39" i="10"/>
  <c r="G39" i="10"/>
  <c r="Z38" i="10"/>
  <c r="U38" i="10"/>
  <c r="P38" i="10"/>
  <c r="K38" i="10"/>
  <c r="F38" i="10"/>
  <c r="AB38" i="10"/>
  <c r="AA38" i="10"/>
  <c r="W38" i="10"/>
  <c r="V38" i="10"/>
  <c r="R38" i="10"/>
  <c r="Q38" i="10"/>
  <c r="M38" i="10"/>
  <c r="L38" i="10"/>
  <c r="H38" i="10"/>
  <c r="G38" i="10"/>
  <c r="Z37" i="10"/>
  <c r="U37" i="10"/>
  <c r="P37" i="10"/>
  <c r="K37" i="10"/>
  <c r="F37" i="10"/>
  <c r="AB37" i="10"/>
  <c r="AA37" i="10"/>
  <c r="W37" i="10"/>
  <c r="V37" i="10"/>
  <c r="R37" i="10"/>
  <c r="Q37" i="10"/>
  <c r="M37" i="10"/>
  <c r="L37" i="10"/>
  <c r="H37" i="10"/>
  <c r="G37" i="10"/>
  <c r="Z36" i="10"/>
  <c r="U36" i="10"/>
  <c r="P36" i="10"/>
  <c r="K36" i="10"/>
  <c r="F36" i="10"/>
  <c r="AB36" i="10"/>
  <c r="AA36" i="10"/>
  <c r="W36" i="10"/>
  <c r="V36" i="10"/>
  <c r="R36" i="10"/>
  <c r="Q36" i="10"/>
  <c r="M36" i="10"/>
  <c r="L36" i="10"/>
  <c r="H36" i="10"/>
  <c r="G36" i="10"/>
  <c r="Z35" i="10"/>
  <c r="U35" i="10"/>
  <c r="P35" i="10"/>
  <c r="K35" i="10"/>
  <c r="F35" i="10"/>
  <c r="AB35" i="10"/>
  <c r="AA35" i="10"/>
  <c r="W35" i="10"/>
  <c r="V35" i="10"/>
  <c r="R35" i="10"/>
  <c r="Q35" i="10"/>
  <c r="M35" i="10"/>
  <c r="L35" i="10"/>
  <c r="H35" i="10"/>
  <c r="G35" i="10"/>
  <c r="Z34" i="10"/>
  <c r="U34" i="10"/>
  <c r="P34" i="10"/>
  <c r="K34" i="10"/>
  <c r="F34" i="10"/>
  <c r="AB34" i="10"/>
  <c r="AA34" i="10"/>
  <c r="W34" i="10"/>
  <c r="V34" i="10"/>
  <c r="R34" i="10"/>
  <c r="Q34" i="10"/>
  <c r="M34" i="10"/>
  <c r="L34" i="10"/>
  <c r="H34" i="10"/>
  <c r="G34" i="10"/>
  <c r="Z33" i="10"/>
  <c r="U33" i="10"/>
  <c r="P33" i="10"/>
  <c r="K33" i="10"/>
  <c r="F33" i="10"/>
  <c r="AB33" i="10"/>
  <c r="AA33" i="10"/>
  <c r="W33" i="10"/>
  <c r="V33" i="10"/>
  <c r="R33" i="10"/>
  <c r="Q33" i="10"/>
  <c r="M33" i="10"/>
  <c r="L33" i="10"/>
  <c r="H33" i="10"/>
  <c r="G33" i="10"/>
  <c r="Z32" i="10"/>
  <c r="U32" i="10"/>
  <c r="P32" i="10"/>
  <c r="K32" i="10"/>
  <c r="F32" i="10"/>
  <c r="AB32" i="10"/>
  <c r="AA32" i="10"/>
  <c r="W32" i="10"/>
  <c r="V32" i="10"/>
  <c r="R32" i="10"/>
  <c r="Q32" i="10"/>
  <c r="M32" i="10"/>
  <c r="L32" i="10"/>
  <c r="H32" i="10"/>
  <c r="G32" i="10"/>
  <c r="Z31" i="10"/>
  <c r="U31" i="10"/>
  <c r="P31" i="10"/>
  <c r="K31" i="10"/>
  <c r="F31" i="10"/>
  <c r="AB31" i="10"/>
  <c r="AA31" i="10"/>
  <c r="W31" i="10"/>
  <c r="V31" i="10"/>
  <c r="R31" i="10"/>
  <c r="Q31" i="10"/>
  <c r="M31" i="10"/>
  <c r="L31" i="10"/>
  <c r="H31" i="10"/>
  <c r="G31" i="10"/>
  <c r="Z30" i="10"/>
  <c r="U30" i="10"/>
  <c r="P30" i="10"/>
  <c r="K30" i="10"/>
  <c r="F30" i="10"/>
  <c r="AB30" i="10"/>
  <c r="AA30" i="10"/>
  <c r="W30" i="10"/>
  <c r="V30" i="10"/>
  <c r="R30" i="10"/>
  <c r="Q30" i="10"/>
  <c r="M30" i="10"/>
  <c r="L30" i="10"/>
  <c r="H30" i="10"/>
  <c r="G30" i="10"/>
  <c r="Z29" i="10"/>
  <c r="U29" i="10"/>
  <c r="P29" i="10"/>
  <c r="K29" i="10"/>
  <c r="F29" i="10"/>
  <c r="AB29" i="10"/>
  <c r="AA29" i="10"/>
  <c r="W29" i="10"/>
  <c r="V29" i="10"/>
  <c r="R29" i="10"/>
  <c r="Q29" i="10"/>
  <c r="M29" i="10"/>
  <c r="L29" i="10"/>
  <c r="H29" i="10"/>
  <c r="G29" i="10"/>
  <c r="Z28" i="10"/>
  <c r="U28" i="10"/>
  <c r="P28" i="10"/>
  <c r="K28" i="10"/>
  <c r="F28" i="10"/>
  <c r="AB28" i="10"/>
  <c r="AA28" i="10"/>
  <c r="W28" i="10"/>
  <c r="V28" i="10"/>
  <c r="R28" i="10"/>
  <c r="Q28" i="10"/>
  <c r="M28" i="10"/>
  <c r="L28" i="10"/>
  <c r="H28" i="10"/>
  <c r="G28" i="10"/>
  <c r="Z27" i="10"/>
  <c r="U27" i="10"/>
  <c r="P27" i="10"/>
  <c r="K27" i="10"/>
  <c r="F27" i="10"/>
  <c r="AB27" i="10"/>
  <c r="AA27" i="10"/>
  <c r="W27" i="10"/>
  <c r="V27" i="10"/>
  <c r="R27" i="10"/>
  <c r="Q27" i="10"/>
  <c r="M27" i="10"/>
  <c r="L27" i="10"/>
  <c r="H27" i="10"/>
  <c r="G27" i="10"/>
  <c r="AG23" i="10"/>
  <c r="Z23" i="10" s="1"/>
  <c r="AF23" i="10"/>
  <c r="U23" i="10" s="1"/>
  <c r="AE23" i="10"/>
  <c r="P23" i="10" s="1"/>
  <c r="AD23" i="10"/>
  <c r="K23" i="10" s="1"/>
  <c r="AC23" i="10"/>
  <c r="F23" i="10" s="1"/>
  <c r="AB23" i="10"/>
  <c r="W23" i="10"/>
  <c r="R23" i="10"/>
  <c r="M23" i="10"/>
  <c r="H23" i="10"/>
  <c r="AG22" i="10"/>
  <c r="Z22" i="10" s="1"/>
  <c r="AF22" i="10"/>
  <c r="U22" i="10" s="1"/>
  <c r="AE22" i="10"/>
  <c r="P22" i="10" s="1"/>
  <c r="AD22" i="10"/>
  <c r="K22" i="10" s="1"/>
  <c r="AC22" i="10"/>
  <c r="F22" i="10" s="1"/>
  <c r="AB22" i="10"/>
  <c r="W22" i="10"/>
  <c r="R22" i="10"/>
  <c r="M22" i="10"/>
  <c r="H22" i="10"/>
  <c r="AG21" i="10"/>
  <c r="Z21" i="10" s="1"/>
  <c r="AF21" i="10"/>
  <c r="U21" i="10" s="1"/>
  <c r="AE21" i="10"/>
  <c r="P21" i="10" s="1"/>
  <c r="AD21" i="10"/>
  <c r="K21" i="10" s="1"/>
  <c r="AC21" i="10"/>
  <c r="F21" i="10" s="1"/>
  <c r="AB21" i="10"/>
  <c r="W21" i="10"/>
  <c r="R21" i="10"/>
  <c r="M21" i="10"/>
  <c r="H21" i="10"/>
  <c r="AG20" i="10"/>
  <c r="Z20" i="10" s="1"/>
  <c r="AF20" i="10"/>
  <c r="U20" i="10" s="1"/>
  <c r="AE20" i="10"/>
  <c r="P20" i="10" s="1"/>
  <c r="AD20" i="10"/>
  <c r="K20" i="10" s="1"/>
  <c r="AC20" i="10"/>
  <c r="F20" i="10" s="1"/>
  <c r="AB20" i="10"/>
  <c r="W20" i="10"/>
  <c r="R20" i="10"/>
  <c r="M20" i="10"/>
  <c r="H20" i="10"/>
  <c r="AG19" i="10"/>
  <c r="Z19" i="10" s="1"/>
  <c r="AF19" i="10"/>
  <c r="U19" i="10" s="1"/>
  <c r="AE19" i="10"/>
  <c r="P19" i="10" s="1"/>
  <c r="AD19" i="10"/>
  <c r="K19" i="10" s="1"/>
  <c r="AC19" i="10"/>
  <c r="F19" i="10" s="1"/>
  <c r="AB19" i="10"/>
  <c r="W19" i="10"/>
  <c r="R19" i="10"/>
  <c r="M19" i="10"/>
  <c r="H19" i="10"/>
  <c r="AG18" i="10"/>
  <c r="Z18" i="10" s="1"/>
  <c r="AF18" i="10"/>
  <c r="U18" i="10" s="1"/>
  <c r="AE18" i="10"/>
  <c r="P18" i="10" s="1"/>
  <c r="AD18" i="10"/>
  <c r="K18" i="10" s="1"/>
  <c r="AC18" i="10"/>
  <c r="F18" i="10" s="1"/>
  <c r="AB18" i="10"/>
  <c r="W18" i="10"/>
  <c r="R18" i="10"/>
  <c r="M18" i="10"/>
  <c r="H18" i="10"/>
  <c r="AG17" i="10"/>
  <c r="Z17" i="10" s="1"/>
  <c r="AF17" i="10"/>
  <c r="U17" i="10" s="1"/>
  <c r="AE17" i="10"/>
  <c r="P17" i="10" s="1"/>
  <c r="AD17" i="10"/>
  <c r="K17" i="10" s="1"/>
  <c r="AC17" i="10"/>
  <c r="F17" i="10" s="1"/>
  <c r="AB17" i="10"/>
  <c r="W17" i="10"/>
  <c r="R17" i="10"/>
  <c r="M17" i="10"/>
  <c r="H17" i="10"/>
  <c r="AG16" i="10"/>
  <c r="Z16" i="10" s="1"/>
  <c r="AF16" i="10"/>
  <c r="U16" i="10" s="1"/>
  <c r="AE16" i="10"/>
  <c r="P16" i="10" s="1"/>
  <c r="AD16" i="10"/>
  <c r="K16" i="10" s="1"/>
  <c r="AC16" i="10"/>
  <c r="F16" i="10" s="1"/>
  <c r="AB16" i="10"/>
  <c r="W16" i="10"/>
  <c r="R16" i="10"/>
  <c r="M16" i="10"/>
  <c r="H16" i="10"/>
  <c r="AG15" i="10"/>
  <c r="Z15" i="10" s="1"/>
  <c r="AF15" i="10"/>
  <c r="U15" i="10" s="1"/>
  <c r="AE15" i="10"/>
  <c r="P15" i="10" s="1"/>
  <c r="AD15" i="10"/>
  <c r="K15" i="10" s="1"/>
  <c r="AC15" i="10"/>
  <c r="F15" i="10" s="1"/>
  <c r="AB15" i="10"/>
  <c r="W15" i="10"/>
  <c r="R15" i="10"/>
  <c r="M15" i="10"/>
  <c r="H15" i="10"/>
  <c r="AG14" i="10"/>
  <c r="Z14" i="10" s="1"/>
  <c r="AF14" i="10"/>
  <c r="U14" i="10" s="1"/>
  <c r="AE14" i="10"/>
  <c r="P14" i="10" s="1"/>
  <c r="AD14" i="10"/>
  <c r="K14" i="10" s="1"/>
  <c r="AC14" i="10"/>
  <c r="F14" i="10" s="1"/>
  <c r="AB14" i="10"/>
  <c r="W14" i="10"/>
  <c r="R14" i="10"/>
  <c r="M14" i="10"/>
  <c r="H14" i="10"/>
  <c r="AG13" i="10"/>
  <c r="Z13" i="10" s="1"/>
  <c r="AF13" i="10"/>
  <c r="U13" i="10" s="1"/>
  <c r="AE13" i="10"/>
  <c r="P13" i="10" s="1"/>
  <c r="AD13" i="10"/>
  <c r="K13" i="10" s="1"/>
  <c r="AC13" i="10"/>
  <c r="F13" i="10" s="1"/>
  <c r="AB13" i="10"/>
  <c r="W13" i="10"/>
  <c r="R13" i="10"/>
  <c r="M13" i="10"/>
  <c r="H13" i="10"/>
  <c r="AG12" i="10"/>
  <c r="Z12" i="10" s="1"/>
  <c r="AF12" i="10"/>
  <c r="U12" i="10" s="1"/>
  <c r="AE12" i="10"/>
  <c r="P12" i="10" s="1"/>
  <c r="AD12" i="10"/>
  <c r="K12" i="10" s="1"/>
  <c r="AC12" i="10"/>
  <c r="F12" i="10" s="1"/>
  <c r="AB12" i="10"/>
  <c r="W12" i="10"/>
  <c r="R12" i="10"/>
  <c r="M12" i="10"/>
  <c r="H12" i="10"/>
  <c r="AG11" i="10"/>
  <c r="Z11" i="10" s="1"/>
  <c r="AF11" i="10"/>
  <c r="U11" i="10" s="1"/>
  <c r="AE11" i="10"/>
  <c r="P11" i="10" s="1"/>
  <c r="AD11" i="10"/>
  <c r="K11" i="10" s="1"/>
  <c r="AC11" i="10"/>
  <c r="F11" i="10" s="1"/>
  <c r="AB11" i="10"/>
  <c r="W11" i="10"/>
  <c r="R11" i="10"/>
  <c r="M11" i="10"/>
  <c r="H11" i="10"/>
  <c r="AG10" i="10"/>
  <c r="Z10" i="10" s="1"/>
  <c r="AF10" i="10"/>
  <c r="U10" i="10" s="1"/>
  <c r="AE10" i="10"/>
  <c r="P10" i="10" s="1"/>
  <c r="AD10" i="10"/>
  <c r="K10" i="10" s="1"/>
  <c r="AC10" i="10"/>
  <c r="F10" i="10" s="1"/>
  <c r="AB10" i="10"/>
  <c r="W10" i="10"/>
  <c r="R10" i="10"/>
  <c r="M10" i="10"/>
  <c r="H10" i="10"/>
  <c r="AB6" i="10"/>
  <c r="W6" i="10"/>
  <c r="R6" i="10"/>
  <c r="M6" i="10"/>
  <c r="H6" i="10"/>
  <c r="D4" i="10"/>
  <c r="D3" i="10"/>
  <c r="D2" i="10"/>
  <c r="Y1" i="10"/>
  <c r="C1" i="10"/>
  <c r="AB39" i="1"/>
  <c r="W39" i="1"/>
  <c r="R39" i="1"/>
  <c r="M39" i="1"/>
  <c r="AB28" i="1"/>
  <c r="AB29" i="1"/>
  <c r="AB30" i="1"/>
  <c r="AB31" i="1"/>
  <c r="AB32" i="1"/>
  <c r="AB33" i="1"/>
  <c r="AB34" i="1"/>
  <c r="AB35" i="1"/>
  <c r="AB36" i="1"/>
  <c r="AB37" i="1"/>
  <c r="AB38" i="1"/>
  <c r="AB23" i="1"/>
  <c r="W28" i="1"/>
  <c r="W29" i="1"/>
  <c r="W30" i="1"/>
  <c r="W31" i="1"/>
  <c r="W32" i="1"/>
  <c r="W33" i="1"/>
  <c r="W34" i="1"/>
  <c r="W35" i="1"/>
  <c r="W36" i="1"/>
  <c r="W37" i="1"/>
  <c r="W38" i="1"/>
  <c r="W23" i="1"/>
  <c r="R28" i="1"/>
  <c r="R29" i="1"/>
  <c r="R30" i="1"/>
  <c r="R31" i="1"/>
  <c r="R32" i="1"/>
  <c r="R33" i="1"/>
  <c r="R34" i="1"/>
  <c r="R35" i="1"/>
  <c r="R36" i="1"/>
  <c r="R37" i="1"/>
  <c r="R38" i="1"/>
  <c r="R23" i="1"/>
  <c r="M28" i="1"/>
  <c r="M29" i="1"/>
  <c r="M30" i="1"/>
  <c r="M31" i="1"/>
  <c r="M32" i="1"/>
  <c r="M33" i="1"/>
  <c r="M34" i="1"/>
  <c r="M35" i="1"/>
  <c r="M36" i="1"/>
  <c r="M37" i="1"/>
  <c r="M38" i="1"/>
  <c r="M23" i="1"/>
  <c r="H28" i="1"/>
  <c r="H29" i="1"/>
  <c r="H30" i="1"/>
  <c r="H31" i="1"/>
  <c r="H32" i="1"/>
  <c r="H33" i="1"/>
  <c r="H34" i="1"/>
  <c r="H35" i="1"/>
  <c r="H36" i="1"/>
  <c r="H37" i="1"/>
  <c r="H38" i="1"/>
  <c r="H39" i="1"/>
  <c r="H23" i="1"/>
  <c r="AB11" i="1"/>
  <c r="AB12" i="1"/>
  <c r="AB13" i="1"/>
  <c r="AB14" i="1"/>
  <c r="AB15" i="1"/>
  <c r="AB16" i="1"/>
  <c r="AB17" i="1"/>
  <c r="AB18" i="1"/>
  <c r="AB19" i="1"/>
  <c r="AB20" i="1"/>
  <c r="AB21" i="1"/>
  <c r="AB22" i="1"/>
  <c r="AB10" i="1"/>
  <c r="W11" i="1"/>
  <c r="W12" i="1"/>
  <c r="W13" i="1"/>
  <c r="W14" i="1"/>
  <c r="W15" i="1"/>
  <c r="W16" i="1"/>
  <c r="W17" i="1"/>
  <c r="W18" i="1"/>
  <c r="W19" i="1"/>
  <c r="W20" i="1"/>
  <c r="W21" i="1"/>
  <c r="W22" i="1"/>
  <c r="R11" i="1"/>
  <c r="R12" i="1"/>
  <c r="R13" i="1"/>
  <c r="R14" i="1"/>
  <c r="R15" i="1"/>
  <c r="R16" i="1"/>
  <c r="R17" i="1"/>
  <c r="R18" i="1"/>
  <c r="R19" i="1"/>
  <c r="R20" i="1"/>
  <c r="R21" i="1"/>
  <c r="R22" i="1"/>
  <c r="M10" i="1"/>
  <c r="M12" i="1"/>
  <c r="M13" i="1"/>
  <c r="M14" i="1"/>
  <c r="M15" i="1"/>
  <c r="M16" i="1"/>
  <c r="M17" i="1"/>
  <c r="M18" i="1"/>
  <c r="M19" i="1"/>
  <c r="M20" i="1"/>
  <c r="M21" i="1"/>
  <c r="M22" i="1"/>
  <c r="M11" i="1"/>
  <c r="AD10" i="1"/>
  <c r="H12" i="1"/>
  <c r="H13" i="1"/>
  <c r="H14" i="1"/>
  <c r="H15" i="1"/>
  <c r="H16" i="1"/>
  <c r="H17" i="1"/>
  <c r="H18" i="1"/>
  <c r="H19" i="1"/>
  <c r="H20" i="1"/>
  <c r="H21" i="1"/>
  <c r="H22" i="1"/>
  <c r="AD43" i="10" l="1"/>
  <c r="L43" i="10" s="1"/>
  <c r="M43" i="10" s="1"/>
  <c r="J29" i="7"/>
  <c r="J30" i="7"/>
  <c r="AD46" i="10"/>
  <c r="K46" i="10" s="1"/>
  <c r="G47" i="10"/>
  <c r="H47" i="10" s="1"/>
  <c r="W63" i="10"/>
  <c r="AD47" i="10"/>
  <c r="L47" i="10" s="1"/>
  <c r="F48" i="10"/>
  <c r="W57" i="10"/>
  <c r="F43" i="10"/>
  <c r="F50" i="10"/>
  <c r="H51" i="10"/>
  <c r="F44" i="10"/>
  <c r="G44" i="10"/>
  <c r="H44" i="10" s="1"/>
  <c r="AE44" i="10"/>
  <c r="Q44" i="10" s="1"/>
  <c r="R44" i="10" s="1"/>
  <c r="L44" i="10"/>
  <c r="M44" i="10" s="1"/>
  <c r="K44" i="10"/>
  <c r="AE48" i="10"/>
  <c r="Q48" i="10" s="1"/>
  <c r="R48" i="10" s="1"/>
  <c r="L48" i="10"/>
  <c r="M48" i="10" s="1"/>
  <c r="K48" i="10"/>
  <c r="AE47" i="10"/>
  <c r="AF47" i="10" s="1"/>
  <c r="U47" i="10" s="1"/>
  <c r="AD51" i="10"/>
  <c r="M56" i="10"/>
  <c r="M59" i="10"/>
  <c r="AB60" i="10"/>
  <c r="AB63" i="10"/>
  <c r="H48" i="10"/>
  <c r="R56" i="10"/>
  <c r="R59" i="10"/>
  <c r="R62" i="10"/>
  <c r="H55" i="10"/>
  <c r="H58" i="10"/>
  <c r="W59" i="10"/>
  <c r="W62" i="10"/>
  <c r="M55" i="10"/>
  <c r="W56" i="10"/>
  <c r="M58" i="10"/>
  <c r="M61" i="10"/>
  <c r="M62" i="10"/>
  <c r="H45" i="10"/>
  <c r="AB62" i="10"/>
  <c r="F46" i="10"/>
  <c r="R58" i="10"/>
  <c r="AB59" i="10"/>
  <c r="R61" i="10"/>
  <c r="M47" i="10"/>
  <c r="H49" i="10"/>
  <c r="W55" i="10"/>
  <c r="W61" i="10"/>
  <c r="H63" i="10"/>
  <c r="H46" i="10"/>
  <c r="H43" i="10"/>
  <c r="H50" i="10"/>
  <c r="AB55" i="10"/>
  <c r="M57" i="10"/>
  <c r="AB58" i="10"/>
  <c r="W60" i="10"/>
  <c r="AD50" i="10"/>
  <c r="AE50" i="10" s="1"/>
  <c r="F51" i="10"/>
  <c r="R57" i="10"/>
  <c r="H59" i="10"/>
  <c r="R60" i="10"/>
  <c r="H62" i="10"/>
  <c r="AE43" i="10"/>
  <c r="AF43" i="10" s="1"/>
  <c r="V43" i="10" s="1"/>
  <c r="W43" i="10" s="1"/>
  <c r="H56" i="10"/>
  <c r="AG47" i="10"/>
  <c r="V47" i="10"/>
  <c r="W47" i="10" s="1"/>
  <c r="F45" i="10"/>
  <c r="AD45" i="10"/>
  <c r="F49" i="10"/>
  <c r="AD49" i="10"/>
  <c r="R55" i="10"/>
  <c r="W58" i="10"/>
  <c r="AB61" i="10"/>
  <c r="AE46" i="10"/>
  <c r="AB57" i="10"/>
  <c r="H61" i="10"/>
  <c r="AB56" i="10"/>
  <c r="H60" i="10"/>
  <c r="M63" i="10"/>
  <c r="K43" i="10"/>
  <c r="K47" i="10"/>
  <c r="K51" i="10"/>
  <c r="H57" i="10"/>
  <c r="M60" i="10"/>
  <c r="R63" i="10"/>
  <c r="Q47" i="10" l="1"/>
  <c r="R47" i="10" s="1"/>
  <c r="P44" i="10"/>
  <c r="P47" i="10"/>
  <c r="AF44" i="10"/>
  <c r="L46" i="10"/>
  <c r="M46" i="10" s="1"/>
  <c r="P48" i="10"/>
  <c r="AF48" i="10"/>
  <c r="V48" i="10" s="1"/>
  <c r="W48" i="10" s="1"/>
  <c r="Q43" i="10"/>
  <c r="R43" i="10" s="1"/>
  <c r="AG43" i="10"/>
  <c r="P43" i="10"/>
  <c r="L51" i="10"/>
  <c r="M51" i="10" s="1"/>
  <c r="AE51" i="10"/>
  <c r="U43" i="10"/>
  <c r="K50" i="10"/>
  <c r="L50" i="10"/>
  <c r="M50" i="10" s="1"/>
  <c r="AA43" i="10"/>
  <c r="AB43" i="10" s="1"/>
  <c r="Z43" i="10"/>
  <c r="Q46" i="10"/>
  <c r="R46" i="10" s="1"/>
  <c r="AF46" i="10"/>
  <c r="P46" i="10"/>
  <c r="V44" i="10"/>
  <c r="W44" i="10" s="1"/>
  <c r="U44" i="10"/>
  <c r="AG44" i="10"/>
  <c r="Q50" i="10"/>
  <c r="R50" i="10" s="1"/>
  <c r="P50" i="10"/>
  <c r="AF50" i="10"/>
  <c r="L49" i="10"/>
  <c r="M49" i="10" s="1"/>
  <c r="K49" i="10"/>
  <c r="AE49" i="10"/>
  <c r="AA47" i="10"/>
  <c r="AB47" i="10" s="1"/>
  <c r="Z47" i="10"/>
  <c r="L45" i="10"/>
  <c r="M45" i="10" s="1"/>
  <c r="K45" i="10"/>
  <c r="AE45" i="10"/>
  <c r="AG48" i="10" l="1"/>
  <c r="U48" i="10"/>
  <c r="AF51" i="10"/>
  <c r="Q51" i="10"/>
  <c r="R51" i="10" s="1"/>
  <c r="P51" i="10"/>
  <c r="AG50" i="10"/>
  <c r="U50" i="10"/>
  <c r="V50" i="10"/>
  <c r="W50" i="10" s="1"/>
  <c r="AA44" i="10"/>
  <c r="AB44" i="10" s="1"/>
  <c r="Z44" i="10"/>
  <c r="AG46" i="10"/>
  <c r="U46" i="10"/>
  <c r="V46" i="10"/>
  <c r="W46" i="10" s="1"/>
  <c r="P45" i="10"/>
  <c r="Q45" i="10"/>
  <c r="R45" i="10" s="1"/>
  <c r="AF45" i="10"/>
  <c r="AA48" i="10"/>
  <c r="AB48" i="10" s="1"/>
  <c r="Z48" i="10"/>
  <c r="P49" i="10"/>
  <c r="Q49" i="10"/>
  <c r="R49" i="10" s="1"/>
  <c r="AF49" i="10"/>
  <c r="AG51" i="10" l="1"/>
  <c r="V51" i="10"/>
  <c r="W51" i="10" s="1"/>
  <c r="U51" i="10"/>
  <c r="V49" i="10"/>
  <c r="W49" i="10" s="1"/>
  <c r="U49" i="10"/>
  <c r="AG49" i="10"/>
  <c r="AA46" i="10"/>
  <c r="AB46" i="10" s="1"/>
  <c r="Z46" i="10"/>
  <c r="AA50" i="10"/>
  <c r="AB50" i="10" s="1"/>
  <c r="Z50" i="10"/>
  <c r="V45" i="10"/>
  <c r="W45" i="10" s="1"/>
  <c r="U45" i="10"/>
  <c r="AG45" i="10"/>
  <c r="AA51" i="10" l="1"/>
  <c r="AB51" i="10" s="1"/>
  <c r="Z51" i="10"/>
  <c r="Z45" i="10"/>
  <c r="AA45" i="10"/>
  <c r="AB45" i="10" s="1"/>
  <c r="Z49" i="10"/>
  <c r="AA49" i="10"/>
  <c r="AB49" i="10" s="1"/>
  <c r="AA28" i="1" l="1"/>
  <c r="AA29" i="1"/>
  <c r="AA30" i="1"/>
  <c r="AA31" i="1"/>
  <c r="AA32" i="1"/>
  <c r="AA33" i="1"/>
  <c r="AA34" i="1"/>
  <c r="AA35" i="1"/>
  <c r="AA36" i="1"/>
  <c r="AA37" i="1"/>
  <c r="AA38" i="1"/>
  <c r="AA39" i="1"/>
  <c r="AA27" i="1"/>
  <c r="V28" i="1"/>
  <c r="V29" i="1"/>
  <c r="V30" i="1"/>
  <c r="V31" i="1"/>
  <c r="V32" i="1"/>
  <c r="V33" i="1"/>
  <c r="V34" i="1"/>
  <c r="V35" i="1"/>
  <c r="V36" i="1"/>
  <c r="V37" i="1"/>
  <c r="V38" i="1"/>
  <c r="V39" i="1"/>
  <c r="V27" i="1"/>
  <c r="Q28" i="1"/>
  <c r="Q29" i="1"/>
  <c r="Q30" i="1"/>
  <c r="Q31" i="1"/>
  <c r="Q32" i="1"/>
  <c r="Q33" i="1"/>
  <c r="Q34" i="1"/>
  <c r="Q35" i="1"/>
  <c r="Q36" i="1"/>
  <c r="Q37" i="1"/>
  <c r="Q38" i="1"/>
  <c r="Q39" i="1"/>
  <c r="Q27" i="1"/>
  <c r="L28" i="1"/>
  <c r="L29" i="1"/>
  <c r="L30" i="1"/>
  <c r="L31" i="1"/>
  <c r="L32" i="1"/>
  <c r="L33" i="1"/>
  <c r="L34" i="1"/>
  <c r="L35" i="1"/>
  <c r="L36" i="1"/>
  <c r="L37" i="1"/>
  <c r="L38" i="1"/>
  <c r="L39" i="1"/>
  <c r="L27" i="1"/>
  <c r="G28" i="1"/>
  <c r="G29" i="1"/>
  <c r="G30" i="1"/>
  <c r="G31" i="1"/>
  <c r="G32" i="1"/>
  <c r="G33" i="1"/>
  <c r="G34" i="1"/>
  <c r="G35" i="1"/>
  <c r="G36" i="1"/>
  <c r="G37" i="1"/>
  <c r="G38" i="1"/>
  <c r="G39" i="1"/>
  <c r="G27" i="1"/>
  <c r="AG11" i="1" l="1"/>
  <c r="AG12" i="1"/>
  <c r="AG13" i="1"/>
  <c r="AG14" i="1"/>
  <c r="AG15" i="1"/>
  <c r="AG16" i="1"/>
  <c r="AG17" i="1"/>
  <c r="AG18" i="1"/>
  <c r="AG19" i="1"/>
  <c r="AG20" i="1"/>
  <c r="AG21" i="1"/>
  <c r="AG22" i="1"/>
  <c r="AG23" i="1"/>
  <c r="AG10" i="1"/>
  <c r="AF11" i="1"/>
  <c r="AF12" i="1"/>
  <c r="AF13" i="1"/>
  <c r="AF14" i="1"/>
  <c r="AF15" i="1"/>
  <c r="AF16" i="1"/>
  <c r="AF17" i="1"/>
  <c r="AF18" i="1"/>
  <c r="AF19" i="1"/>
  <c r="AF20" i="1"/>
  <c r="AF21" i="1"/>
  <c r="AF22" i="1"/>
  <c r="AF23" i="1"/>
  <c r="AF10" i="1"/>
  <c r="AE11" i="1"/>
  <c r="AE12" i="1"/>
  <c r="AE13" i="1"/>
  <c r="AE14" i="1"/>
  <c r="AE15" i="1"/>
  <c r="AE16" i="1"/>
  <c r="AE17" i="1"/>
  <c r="AE18" i="1"/>
  <c r="AE19" i="1"/>
  <c r="AE20" i="1"/>
  <c r="AE21" i="1"/>
  <c r="AE22" i="1"/>
  <c r="AE23" i="1"/>
  <c r="AE10" i="1"/>
  <c r="AD11" i="1"/>
  <c r="AD12" i="1"/>
  <c r="AD13" i="1"/>
  <c r="AD14" i="1"/>
  <c r="AD15" i="1"/>
  <c r="AD16" i="1"/>
  <c r="AD17" i="1"/>
  <c r="AD18" i="1"/>
  <c r="AD19" i="1"/>
  <c r="AD20" i="1"/>
  <c r="AD21" i="1"/>
  <c r="AD22" i="1"/>
  <c r="AD23" i="1"/>
  <c r="AC11" i="1"/>
  <c r="AC12" i="1"/>
  <c r="AC13" i="1"/>
  <c r="AC14" i="1"/>
  <c r="AC15" i="1"/>
  <c r="AC16" i="1"/>
  <c r="AC17" i="1"/>
  <c r="AC18" i="1"/>
  <c r="AC19" i="1"/>
  <c r="AC20" i="1"/>
  <c r="AC21" i="1"/>
  <c r="AC22" i="1"/>
  <c r="AC23" i="1"/>
  <c r="AC10" i="1"/>
  <c r="C22" i="11" l="1"/>
  <c r="D22" i="11"/>
  <c r="E22" i="11"/>
  <c r="F22" i="11"/>
  <c r="G22" i="11"/>
  <c r="H22" i="11"/>
  <c r="I22" i="11"/>
  <c r="J22" i="11"/>
  <c r="K22" i="11"/>
  <c r="L22" i="11"/>
  <c r="B22" i="11"/>
  <c r="P18" i="11"/>
  <c r="Q18" i="11"/>
  <c r="R18" i="11"/>
  <c r="S18" i="11"/>
  <c r="T18" i="11"/>
  <c r="P21" i="11"/>
  <c r="Q21" i="11"/>
  <c r="R21" i="11"/>
  <c r="S21" i="11"/>
  <c r="T21" i="11"/>
  <c r="F36" i="2"/>
  <c r="D41" i="6"/>
  <c r="C40" i="6"/>
  <c r="D41" i="5"/>
  <c r="C40" i="5"/>
  <c r="D41" i="4"/>
  <c r="C40" i="4"/>
  <c r="D41" i="3"/>
  <c r="C40" i="3"/>
  <c r="B40" i="7"/>
  <c r="C40" i="2"/>
  <c r="I7" i="7" l="1"/>
  <c r="I6" i="7"/>
  <c r="O18" i="11"/>
  <c r="O21" i="11"/>
  <c r="E7" i="6"/>
  <c r="E6" i="6"/>
  <c r="E7" i="5"/>
  <c r="E6" i="5"/>
  <c r="E7" i="4"/>
  <c r="E6" i="4"/>
  <c r="E6" i="3"/>
  <c r="E7" i="3"/>
  <c r="E7" i="2" l="1"/>
  <c r="E6" i="2"/>
  <c r="B10" i="2"/>
  <c r="B9" i="2"/>
  <c r="B8" i="2"/>
  <c r="D4" i="1"/>
  <c r="D3" i="1"/>
  <c r="D2" i="1"/>
  <c r="B7" i="2"/>
  <c r="B6" i="2"/>
  <c r="Y1" i="1"/>
  <c r="E3" i="2"/>
  <c r="E2" i="2"/>
  <c r="D41" i="2"/>
  <c r="H6" i="1"/>
  <c r="M6" i="1"/>
  <c r="R6" i="1"/>
  <c r="W6" i="1"/>
  <c r="AB6" i="1"/>
  <c r="G55" i="1"/>
  <c r="F55" i="1"/>
  <c r="AC43" i="1"/>
  <c r="AD43" i="1" s="1"/>
  <c r="AE43" i="1" s="1"/>
  <c r="AF43" i="1" s="1"/>
  <c r="AG43" i="1" s="1"/>
  <c r="AC44" i="1"/>
  <c r="AD44" i="1" s="1"/>
  <c r="AE44" i="1" s="1"/>
  <c r="AF44" i="1" s="1"/>
  <c r="AG44" i="1" s="1"/>
  <c r="AC45" i="1"/>
  <c r="AD45" i="1" s="1"/>
  <c r="AE45" i="1" s="1"/>
  <c r="AF45" i="1" s="1"/>
  <c r="AG45" i="1" s="1"/>
  <c r="AC46" i="1"/>
  <c r="AD46" i="1" s="1"/>
  <c r="AE46" i="1" s="1"/>
  <c r="AF46" i="1" s="1"/>
  <c r="AG46" i="1" s="1"/>
  <c r="AC47" i="1"/>
  <c r="F47" i="1" s="1"/>
  <c r="AC48" i="1"/>
  <c r="AD48" i="1" s="1"/>
  <c r="AC49" i="1"/>
  <c r="F49" i="1" s="1"/>
  <c r="AC50" i="1"/>
  <c r="AD50" i="1" s="1"/>
  <c r="AC51" i="1"/>
  <c r="AD51" i="1" s="1"/>
  <c r="AE51" i="1" s="1"/>
  <c r="AF51" i="1" s="1"/>
  <c r="AG51" i="1" s="1"/>
  <c r="F36" i="1"/>
  <c r="F37" i="1"/>
  <c r="F39" i="1"/>
  <c r="F14" i="1"/>
  <c r="K16" i="1"/>
  <c r="K17" i="1"/>
  <c r="F18" i="1"/>
  <c r="F19" i="1"/>
  <c r="F20" i="1"/>
  <c r="F21" i="1"/>
  <c r="F22" i="1"/>
  <c r="F23" i="1"/>
  <c r="F10" i="1"/>
  <c r="H10" i="1" s="1"/>
  <c r="K17" i="11"/>
  <c r="K18" i="11"/>
  <c r="M18" i="11"/>
  <c r="N18" i="11"/>
  <c r="K20" i="11"/>
  <c r="K21" i="11"/>
  <c r="L21" i="11"/>
  <c r="M21" i="11"/>
  <c r="N21" i="11"/>
  <c r="K24" i="11"/>
  <c r="K26" i="11"/>
  <c r="K28" i="11"/>
  <c r="E1" i="3" l="1"/>
  <c r="L24" i="11"/>
  <c r="M8" i="11"/>
  <c r="L20" i="11"/>
  <c r="M20" i="11"/>
  <c r="F38" i="1"/>
  <c r="F30" i="1"/>
  <c r="K19" i="1"/>
  <c r="AD47" i="1"/>
  <c r="AE47" i="1" s="1"/>
  <c r="AF47" i="1" s="1"/>
  <c r="AG47" i="1" s="1"/>
  <c r="F45" i="1"/>
  <c r="AD49" i="1"/>
  <c r="K49" i="1" s="1"/>
  <c r="K50" i="1"/>
  <c r="AE50" i="1"/>
  <c r="AF50" i="1" s="1"/>
  <c r="AG50" i="1" s="1"/>
  <c r="K48" i="1"/>
  <c r="AE48" i="1"/>
  <c r="Q48" i="1" s="1"/>
  <c r="F48" i="1"/>
  <c r="G46" i="1"/>
  <c r="G45" i="1"/>
  <c r="P30" i="1"/>
  <c r="K30" i="1"/>
  <c r="Z14" i="1"/>
  <c r="B6" i="6"/>
  <c r="B6" i="3"/>
  <c r="B6" i="5"/>
  <c r="B6" i="4"/>
  <c r="B10" i="7"/>
  <c r="B10" i="4"/>
  <c r="B10" i="6"/>
  <c r="B10" i="3"/>
  <c r="B10" i="5"/>
  <c r="B9" i="4"/>
  <c r="B9" i="7"/>
  <c r="B9" i="5"/>
  <c r="B9" i="3"/>
  <c r="B9" i="6"/>
  <c r="B7" i="6"/>
  <c r="B7" i="7"/>
  <c r="B7" i="5"/>
  <c r="B7" i="4"/>
  <c r="B7" i="3"/>
  <c r="B8" i="3"/>
  <c r="B8" i="6"/>
  <c r="B8" i="4"/>
  <c r="B8" i="7"/>
  <c r="B8" i="5"/>
  <c r="Z16" i="1"/>
  <c r="Z21" i="1"/>
  <c r="Z20" i="1"/>
  <c r="U15" i="1"/>
  <c r="Z15" i="1"/>
  <c r="K12" i="1"/>
  <c r="Z12" i="1"/>
  <c r="U13" i="1"/>
  <c r="Z13" i="1"/>
  <c r="Z17" i="1"/>
  <c r="E19" i="2"/>
  <c r="E17" i="2"/>
  <c r="Z43" i="1"/>
  <c r="P29" i="1"/>
  <c r="V45" i="1"/>
  <c r="P45" i="1"/>
  <c r="P15" i="1"/>
  <c r="Z51" i="1"/>
  <c r="U29" i="1"/>
  <c r="P33" i="1"/>
  <c r="U51" i="1"/>
  <c r="K33" i="1"/>
  <c r="P51" i="1"/>
  <c r="K51" i="1"/>
  <c r="F46" i="1"/>
  <c r="L51" i="1"/>
  <c r="F17" i="1"/>
  <c r="K15" i="1"/>
  <c r="P13" i="1"/>
  <c r="U11" i="1"/>
  <c r="F16" i="1"/>
  <c r="L50" i="1"/>
  <c r="M50" i="1" s="1"/>
  <c r="U45" i="1"/>
  <c r="F15" i="1"/>
  <c r="K13" i="1"/>
  <c r="P11" i="1"/>
  <c r="Q45" i="1"/>
  <c r="G49" i="1"/>
  <c r="F13" i="1"/>
  <c r="K11" i="1"/>
  <c r="Z11" i="1"/>
  <c r="F12" i="1"/>
  <c r="Z27" i="1"/>
  <c r="AB27" i="1" s="1"/>
  <c r="G48" i="1"/>
  <c r="L48" i="1"/>
  <c r="F11" i="1"/>
  <c r="H11" i="1" s="1"/>
  <c r="G43" i="1"/>
  <c r="L43" i="1"/>
  <c r="G47" i="1"/>
  <c r="K43" i="1"/>
  <c r="M26" i="11"/>
  <c r="M24" i="11"/>
  <c r="L28" i="11"/>
  <c r="L26" i="11"/>
  <c r="C1" i="1"/>
  <c r="I1" i="7"/>
  <c r="I3" i="7"/>
  <c r="I2" i="7"/>
  <c r="E3" i="3"/>
  <c r="E2" i="3"/>
  <c r="E3" i="4"/>
  <c r="E2" i="4"/>
  <c r="E3" i="5"/>
  <c r="E2" i="5"/>
  <c r="E3" i="6"/>
  <c r="E2" i="6"/>
  <c r="B47" i="2"/>
  <c r="X45" i="11"/>
  <c r="X44" i="11"/>
  <c r="X43" i="11"/>
  <c r="X39" i="11"/>
  <c r="X38" i="11"/>
  <c r="X37" i="11"/>
  <c r="C21" i="11"/>
  <c r="D21" i="11"/>
  <c r="E21" i="11"/>
  <c r="F21" i="11"/>
  <c r="G21" i="11"/>
  <c r="H21" i="11"/>
  <c r="I21" i="11"/>
  <c r="J21" i="11"/>
  <c r="B21" i="11"/>
  <c r="H72" i="10" l="1"/>
  <c r="H67" i="10"/>
  <c r="H70" i="10"/>
  <c r="H74" i="10"/>
  <c r="H75" i="10"/>
  <c r="H68" i="10"/>
  <c r="H73" i="10"/>
  <c r="H69" i="10"/>
  <c r="H71" i="10"/>
  <c r="W45" i="1"/>
  <c r="R48" i="1"/>
  <c r="N8" i="11"/>
  <c r="M22" i="11"/>
  <c r="M28" i="11"/>
  <c r="M43" i="1"/>
  <c r="M48" i="1"/>
  <c r="M51" i="1"/>
  <c r="R63" i="1"/>
  <c r="W56" i="1"/>
  <c r="R55" i="1"/>
  <c r="R59" i="1"/>
  <c r="M72" i="1"/>
  <c r="W57" i="1"/>
  <c r="AB55" i="1"/>
  <c r="W62" i="1"/>
  <c r="W58" i="1"/>
  <c r="M56" i="1"/>
  <c r="AB62" i="1"/>
  <c r="M74" i="1"/>
  <c r="W59" i="1"/>
  <c r="M57" i="1"/>
  <c r="R61" i="1"/>
  <c r="M75" i="1"/>
  <c r="W60" i="1"/>
  <c r="M58" i="1"/>
  <c r="W61" i="1"/>
  <c r="M59" i="1"/>
  <c r="M62" i="1"/>
  <c r="W63" i="1"/>
  <c r="M60" i="1"/>
  <c r="AB56" i="1"/>
  <c r="W55" i="1"/>
  <c r="M61" i="1"/>
  <c r="AB61" i="1"/>
  <c r="AB57" i="1"/>
  <c r="M63" i="1"/>
  <c r="AB58" i="1"/>
  <c r="R56" i="1"/>
  <c r="M55" i="1"/>
  <c r="M69" i="1"/>
  <c r="AB59" i="1"/>
  <c r="R57" i="1"/>
  <c r="R62" i="1"/>
  <c r="AB60" i="1"/>
  <c r="R58" i="1"/>
  <c r="M68" i="1"/>
  <c r="AB63" i="1"/>
  <c r="R60" i="1"/>
  <c r="R45" i="1"/>
  <c r="B47" i="3"/>
  <c r="C47" i="3" s="1"/>
  <c r="E41" i="3" s="1"/>
  <c r="B47" i="6"/>
  <c r="C47" i="6" s="1"/>
  <c r="E41" i="6" s="1"/>
  <c r="B47" i="5"/>
  <c r="C47" i="5" s="1"/>
  <c r="E41" i="5" s="1"/>
  <c r="B47" i="4"/>
  <c r="C47" i="4" s="1"/>
  <c r="E41" i="4" s="1"/>
  <c r="E1" i="4"/>
  <c r="Z19" i="1"/>
  <c r="L49" i="1"/>
  <c r="M49" i="1" s="1"/>
  <c r="K21" i="1"/>
  <c r="N5" i="11"/>
  <c r="N20" i="11" s="1"/>
  <c r="M17" i="11"/>
  <c r="U16" i="1"/>
  <c r="P16" i="1"/>
  <c r="AE49" i="1"/>
  <c r="AF49" i="1" s="1"/>
  <c r="AG49" i="1" s="1"/>
  <c r="Z49" i="1" s="1"/>
  <c r="E18" i="2"/>
  <c r="AF48" i="1"/>
  <c r="P48" i="1"/>
  <c r="U14" i="1"/>
  <c r="U21" i="1"/>
  <c r="P21" i="1"/>
  <c r="K14" i="1"/>
  <c r="K20" i="1"/>
  <c r="P14" i="1"/>
  <c r="K18" i="1"/>
  <c r="U17" i="1"/>
  <c r="U20" i="1"/>
  <c r="U12" i="1"/>
  <c r="P17" i="1"/>
  <c r="P20" i="1"/>
  <c r="K39" i="1"/>
  <c r="P12" i="1"/>
  <c r="K22" i="1"/>
  <c r="K36" i="1"/>
  <c r="K23" i="1"/>
  <c r="K10" i="1"/>
  <c r="E14" i="2"/>
  <c r="E15" i="2"/>
  <c r="P43" i="1"/>
  <c r="V43" i="1"/>
  <c r="W43" i="1" s="1"/>
  <c r="AA43" i="1"/>
  <c r="AB43" i="1" s="1"/>
  <c r="U43" i="1"/>
  <c r="Q43" i="1"/>
  <c r="R43" i="1" s="1"/>
  <c r="U33" i="1"/>
  <c r="AA51" i="1"/>
  <c r="AB51" i="1" s="1"/>
  <c r="U27" i="1"/>
  <c r="W27" i="1" s="1"/>
  <c r="V51" i="1"/>
  <c r="W51" i="1" s="1"/>
  <c r="P28" i="1"/>
  <c r="Q51" i="1"/>
  <c r="R51" i="1" s="1"/>
  <c r="U32" i="1"/>
  <c r="F33" i="1"/>
  <c r="U31" i="1"/>
  <c r="F43" i="1"/>
  <c r="K45" i="1"/>
  <c r="L45" i="1"/>
  <c r="M45" i="1" s="1"/>
  <c r="Z32" i="1"/>
  <c r="Z33" i="1"/>
  <c r="G44" i="1"/>
  <c r="F44" i="1"/>
  <c r="U46" i="1"/>
  <c r="V46" i="1"/>
  <c r="W46" i="1" s="1"/>
  <c r="K47" i="1"/>
  <c r="L47" i="1"/>
  <c r="M47" i="1" s="1"/>
  <c r="F51" i="1"/>
  <c r="G51" i="1"/>
  <c r="Z38" i="1"/>
  <c r="Q44" i="1"/>
  <c r="R44" i="1" s="1"/>
  <c r="P44" i="1"/>
  <c r="Z34" i="1"/>
  <c r="K31" i="1"/>
  <c r="Z31" i="1"/>
  <c r="U47" i="1"/>
  <c r="V47" i="1"/>
  <c r="W47" i="1" s="1"/>
  <c r="P34" i="1"/>
  <c r="F35" i="1"/>
  <c r="L44" i="1"/>
  <c r="M44" i="1" s="1"/>
  <c r="K44" i="1"/>
  <c r="Z50" i="1"/>
  <c r="AA50" i="1"/>
  <c r="AB50" i="1" s="1"/>
  <c r="K37" i="1"/>
  <c r="P50" i="1"/>
  <c r="Q50" i="1"/>
  <c r="R50" i="1" s="1"/>
  <c r="U37" i="1"/>
  <c r="K38" i="1"/>
  <c r="P47" i="1"/>
  <c r="Q47" i="1"/>
  <c r="R47" i="1" s="1"/>
  <c r="F29" i="1"/>
  <c r="Z28" i="1"/>
  <c r="P35" i="1"/>
  <c r="P37" i="1"/>
  <c r="P27" i="1"/>
  <c r="R27" i="1" s="1"/>
  <c r="U50" i="1"/>
  <c r="V50" i="1"/>
  <c r="W50" i="1" s="1"/>
  <c r="P46" i="1"/>
  <c r="Q46" i="1"/>
  <c r="R46" i="1" s="1"/>
  <c r="F50" i="1"/>
  <c r="G50" i="1"/>
  <c r="K35" i="1"/>
  <c r="Z29" i="1"/>
  <c r="Z47" i="1"/>
  <c r="AA47" i="1"/>
  <c r="AB47" i="1" s="1"/>
  <c r="K27" i="1"/>
  <c r="M27" i="1" s="1"/>
  <c r="F28" i="1"/>
  <c r="K32" i="1"/>
  <c r="U38" i="1"/>
  <c r="K28" i="1"/>
  <c r="P38" i="1"/>
  <c r="K29" i="1"/>
  <c r="P32" i="1"/>
  <c r="U28" i="1"/>
  <c r="F27" i="1"/>
  <c r="H27" i="1" s="1"/>
  <c r="AA44" i="1"/>
  <c r="AB44" i="1" s="1"/>
  <c r="Z44" i="1"/>
  <c r="K46" i="1"/>
  <c r="L46" i="1"/>
  <c r="M46" i="1" s="1"/>
  <c r="AA46" i="1"/>
  <c r="AB46" i="1" s="1"/>
  <c r="Z46" i="1"/>
  <c r="F32" i="1"/>
  <c r="Z45" i="1"/>
  <c r="AA45" i="1"/>
  <c r="AB45" i="1" s="1"/>
  <c r="F31" i="1"/>
  <c r="P31" i="1"/>
  <c r="U35" i="1"/>
  <c r="Z37" i="1"/>
  <c r="V44" i="1"/>
  <c r="W44" i="1" s="1"/>
  <c r="U44" i="1"/>
  <c r="F34" i="1"/>
  <c r="K34" i="1"/>
  <c r="Z35" i="1"/>
  <c r="U34" i="1"/>
  <c r="C47" i="2"/>
  <c r="E41" i="2" s="1"/>
  <c r="C28" i="11"/>
  <c r="D28" i="11"/>
  <c r="E28" i="11"/>
  <c r="F28" i="11"/>
  <c r="G28" i="11"/>
  <c r="H28" i="11"/>
  <c r="I28" i="11"/>
  <c r="J28" i="11"/>
  <c r="B28" i="11"/>
  <c r="J26" i="11"/>
  <c r="I26" i="11"/>
  <c r="H26" i="11"/>
  <c r="G26" i="11"/>
  <c r="F26" i="11"/>
  <c r="E26" i="11"/>
  <c r="D26" i="11"/>
  <c r="C26" i="11"/>
  <c r="B26" i="11"/>
  <c r="J24" i="11"/>
  <c r="I24" i="11"/>
  <c r="H24" i="11"/>
  <c r="G24" i="11"/>
  <c r="F24" i="11"/>
  <c r="E24" i="11"/>
  <c r="D24" i="11"/>
  <c r="C24" i="11"/>
  <c r="B24" i="11"/>
  <c r="J20" i="11"/>
  <c r="I20" i="11"/>
  <c r="H20" i="11"/>
  <c r="G20" i="11"/>
  <c r="F20" i="11"/>
  <c r="E20" i="11"/>
  <c r="D20" i="11"/>
  <c r="C20" i="11"/>
  <c r="B20" i="11"/>
  <c r="J18" i="11"/>
  <c r="I18" i="11"/>
  <c r="H18" i="11"/>
  <c r="G18" i="11"/>
  <c r="F18" i="11"/>
  <c r="E18" i="11"/>
  <c r="D18" i="11"/>
  <c r="C18" i="11"/>
  <c r="B18" i="11"/>
  <c r="J17" i="11"/>
  <c r="I17" i="11"/>
  <c r="H17" i="11"/>
  <c r="G17" i="11"/>
  <c r="F17" i="11"/>
  <c r="E17" i="11"/>
  <c r="D17" i="11"/>
  <c r="C17" i="11"/>
  <c r="B17" i="11"/>
  <c r="E20" i="2" l="1"/>
  <c r="M67" i="10"/>
  <c r="M69" i="10"/>
  <c r="M74" i="10"/>
  <c r="M72" i="10"/>
  <c r="M68" i="10"/>
  <c r="M71" i="10"/>
  <c r="M75" i="10"/>
  <c r="M73" i="10"/>
  <c r="M70" i="10"/>
  <c r="M71" i="1"/>
  <c r="M67" i="1"/>
  <c r="M73" i="1"/>
  <c r="M70" i="1"/>
  <c r="O8" i="11"/>
  <c r="N22" i="11"/>
  <c r="N28" i="11"/>
  <c r="N24" i="11"/>
  <c r="N26" i="11"/>
  <c r="I41" i="7"/>
  <c r="E1" i="5"/>
  <c r="P19" i="1"/>
  <c r="U19" i="1"/>
  <c r="O5" i="11"/>
  <c r="P5" i="11" s="1"/>
  <c r="N17" i="11"/>
  <c r="P39" i="1"/>
  <c r="U49" i="1"/>
  <c r="V49" i="1"/>
  <c r="W49" i="1" s="1"/>
  <c r="P49" i="1"/>
  <c r="AA49" i="1"/>
  <c r="AB49" i="1" s="1"/>
  <c r="Q49" i="1"/>
  <c r="R49" i="1" s="1"/>
  <c r="U48" i="1"/>
  <c r="AG48" i="1"/>
  <c r="V48" i="1"/>
  <c r="W48" i="1" s="1"/>
  <c r="U30" i="1"/>
  <c r="P18" i="1"/>
  <c r="P22" i="1"/>
  <c r="P10" i="1"/>
  <c r="R10" i="1" s="1"/>
  <c r="P23" i="1"/>
  <c r="U39" i="1"/>
  <c r="P36" i="1"/>
  <c r="H62" i="1"/>
  <c r="H69" i="1"/>
  <c r="H71" i="1"/>
  <c r="I28" i="7"/>
  <c r="I27" i="7"/>
  <c r="I26" i="7"/>
  <c r="I25" i="7"/>
  <c r="I24" i="7"/>
  <c r="I23" i="7"/>
  <c r="I22" i="7"/>
  <c r="C22" i="7"/>
  <c r="C23" i="7"/>
  <c r="C24" i="7"/>
  <c r="C25" i="7"/>
  <c r="C26" i="7"/>
  <c r="C27" i="7"/>
  <c r="C31" i="7"/>
  <c r="C34" i="7"/>
  <c r="C37" i="7"/>
  <c r="C28" i="7"/>
  <c r="C32" i="7"/>
  <c r="C33" i="7"/>
  <c r="C36" i="7"/>
  <c r="C35" i="7"/>
  <c r="C38" i="7"/>
  <c r="H43" i="1"/>
  <c r="Z74" i="1"/>
  <c r="Z73" i="1"/>
  <c r="Z72" i="1"/>
  <c r="Z71" i="1"/>
  <c r="Z70" i="1"/>
  <c r="Z69" i="1"/>
  <c r="Z68" i="1"/>
  <c r="Z67" i="1"/>
  <c r="Z75" i="1"/>
  <c r="U75" i="1"/>
  <c r="U74" i="1"/>
  <c r="U73" i="1"/>
  <c r="U72" i="1"/>
  <c r="U71" i="1"/>
  <c r="U70" i="1"/>
  <c r="U69" i="1"/>
  <c r="U68" i="1"/>
  <c r="U67" i="1"/>
  <c r="P75" i="1"/>
  <c r="P74" i="1"/>
  <c r="P73" i="1"/>
  <c r="P72" i="1"/>
  <c r="P71" i="1"/>
  <c r="P70" i="1"/>
  <c r="P69" i="1"/>
  <c r="P68" i="1"/>
  <c r="P67" i="1"/>
  <c r="K75" i="1"/>
  <c r="K74" i="1"/>
  <c r="K73" i="1"/>
  <c r="K72" i="1"/>
  <c r="K71" i="1"/>
  <c r="K70" i="1"/>
  <c r="K69" i="1"/>
  <c r="K68" i="1"/>
  <c r="K67" i="1"/>
  <c r="F75" i="1"/>
  <c r="H75" i="1" s="1"/>
  <c r="F74" i="1"/>
  <c r="H74" i="1" s="1"/>
  <c r="F73" i="1"/>
  <c r="H73" i="1" s="1"/>
  <c r="F72" i="1"/>
  <c r="H72" i="1" s="1"/>
  <c r="F71" i="1"/>
  <c r="F70" i="1"/>
  <c r="H70" i="1" s="1"/>
  <c r="F69" i="1"/>
  <c r="F68" i="1"/>
  <c r="H68" i="1" s="1"/>
  <c r="F67" i="1"/>
  <c r="AA57" i="1"/>
  <c r="AA58" i="1"/>
  <c r="AA59" i="1"/>
  <c r="AA60" i="1"/>
  <c r="AA61" i="1"/>
  <c r="AA62" i="1"/>
  <c r="AA63" i="1"/>
  <c r="AA56" i="1"/>
  <c r="AA55" i="1"/>
  <c r="V57" i="1"/>
  <c r="V58" i="1"/>
  <c r="V59" i="1"/>
  <c r="V60" i="1"/>
  <c r="V61" i="1"/>
  <c r="V62" i="1"/>
  <c r="V63" i="1"/>
  <c r="V56" i="1"/>
  <c r="V55" i="1"/>
  <c r="Q57" i="1"/>
  <c r="Q58" i="1"/>
  <c r="Q59" i="1"/>
  <c r="Q60" i="1"/>
  <c r="Q61" i="1"/>
  <c r="Q62" i="1"/>
  <c r="Q63" i="1"/>
  <c r="Q56" i="1"/>
  <c r="Q55" i="1"/>
  <c r="L57" i="1"/>
  <c r="L58" i="1"/>
  <c r="L59" i="1"/>
  <c r="L60" i="1"/>
  <c r="L61" i="1"/>
  <c r="L62" i="1"/>
  <c r="L63" i="1"/>
  <c r="L56" i="1"/>
  <c r="L55" i="1"/>
  <c r="G57" i="1"/>
  <c r="H57" i="1" s="1"/>
  <c r="G58" i="1"/>
  <c r="H58" i="1" s="1"/>
  <c r="G59" i="1"/>
  <c r="H59" i="1" s="1"/>
  <c r="G60" i="1"/>
  <c r="H60" i="1" s="1"/>
  <c r="G61" i="1"/>
  <c r="H61" i="1" s="1"/>
  <c r="G62" i="1"/>
  <c r="G63" i="1"/>
  <c r="H63" i="1" s="1"/>
  <c r="G56" i="1"/>
  <c r="H56" i="1" s="1"/>
  <c r="H55" i="1"/>
  <c r="H45" i="1"/>
  <c r="H46" i="1"/>
  <c r="H47" i="1"/>
  <c r="H48" i="1"/>
  <c r="H49" i="1"/>
  <c r="H50" i="1"/>
  <c r="H51" i="1"/>
  <c r="H44" i="1"/>
  <c r="K55" i="1"/>
  <c r="F56" i="1"/>
  <c r="F57" i="1"/>
  <c r="F58" i="1"/>
  <c r="F59" i="1"/>
  <c r="F60" i="1"/>
  <c r="F61" i="1"/>
  <c r="F62" i="1"/>
  <c r="F63" i="1"/>
  <c r="K56" i="1"/>
  <c r="K57" i="1"/>
  <c r="K58" i="1"/>
  <c r="K59" i="1"/>
  <c r="K60" i="1"/>
  <c r="K61" i="1"/>
  <c r="K62" i="1"/>
  <c r="K63" i="1"/>
  <c r="P55" i="1"/>
  <c r="P56" i="1"/>
  <c r="P57" i="1"/>
  <c r="P58" i="1"/>
  <c r="P59" i="1"/>
  <c r="P60" i="1"/>
  <c r="P61" i="1"/>
  <c r="P62" i="1"/>
  <c r="P63" i="1"/>
  <c r="U55" i="1"/>
  <c r="U56" i="1"/>
  <c r="U57" i="1"/>
  <c r="U58" i="1"/>
  <c r="U59" i="1"/>
  <c r="U60" i="1"/>
  <c r="U61" i="1"/>
  <c r="U62" i="1"/>
  <c r="U63" i="1"/>
  <c r="Z55" i="1"/>
  <c r="Z56" i="1"/>
  <c r="Z57" i="1"/>
  <c r="Z58" i="1"/>
  <c r="Z59" i="1"/>
  <c r="Z60" i="1"/>
  <c r="Z61" i="1"/>
  <c r="Z62" i="1"/>
  <c r="Z63" i="1"/>
  <c r="E18" i="3"/>
  <c r="E19" i="3"/>
  <c r="E17" i="3"/>
  <c r="E19" i="5"/>
  <c r="E19" i="6"/>
  <c r="E17" i="6"/>
  <c r="F38" i="3"/>
  <c r="B6" i="7"/>
  <c r="C41" i="7"/>
  <c r="F22" i="2"/>
  <c r="F23" i="2"/>
  <c r="F24" i="2"/>
  <c r="F25" i="2"/>
  <c r="F26" i="2"/>
  <c r="F27" i="2"/>
  <c r="F28" i="2"/>
  <c r="F31" i="2"/>
  <c r="F32" i="2"/>
  <c r="F33" i="2"/>
  <c r="F34" i="2"/>
  <c r="F35" i="2"/>
  <c r="F37" i="2"/>
  <c r="F38" i="2"/>
  <c r="D41" i="7"/>
  <c r="E41" i="7"/>
  <c r="F41" i="7"/>
  <c r="G41" i="7"/>
  <c r="D22" i="7"/>
  <c r="E22" i="7"/>
  <c r="F22" i="7"/>
  <c r="G22" i="7"/>
  <c r="D23" i="7"/>
  <c r="E23" i="7"/>
  <c r="F23" i="7"/>
  <c r="G23" i="7"/>
  <c r="D24" i="7"/>
  <c r="E24" i="7"/>
  <c r="F24" i="7"/>
  <c r="G24" i="7"/>
  <c r="D25" i="7"/>
  <c r="E25" i="7"/>
  <c r="F25" i="7"/>
  <c r="G25" i="7"/>
  <c r="D26" i="7"/>
  <c r="E26" i="7"/>
  <c r="F26" i="7"/>
  <c r="G26" i="7"/>
  <c r="D27" i="7"/>
  <c r="E27" i="7"/>
  <c r="F27" i="7"/>
  <c r="G27" i="7"/>
  <c r="D28" i="7"/>
  <c r="E28" i="7"/>
  <c r="F28" i="7"/>
  <c r="G28" i="7"/>
  <c r="D32" i="7"/>
  <c r="E32" i="7"/>
  <c r="F32" i="7"/>
  <c r="G32" i="7"/>
  <c r="D33" i="7"/>
  <c r="E33" i="7"/>
  <c r="F33" i="7"/>
  <c r="G33" i="7"/>
  <c r="D34" i="7"/>
  <c r="E34" i="7"/>
  <c r="F34" i="7"/>
  <c r="G34" i="7"/>
  <c r="D35" i="7"/>
  <c r="E35" i="7"/>
  <c r="F35" i="7"/>
  <c r="G35" i="7"/>
  <c r="D36" i="7"/>
  <c r="E36" i="7"/>
  <c r="F36" i="7"/>
  <c r="G36" i="7"/>
  <c r="D37" i="7"/>
  <c r="E37" i="7"/>
  <c r="F37" i="7"/>
  <c r="G37" i="7"/>
  <c r="D38" i="7"/>
  <c r="E38" i="7"/>
  <c r="F38" i="7"/>
  <c r="G38" i="7"/>
  <c r="D31" i="7"/>
  <c r="E31" i="7"/>
  <c r="F31" i="7"/>
  <c r="G31" i="7"/>
  <c r="F38" i="6"/>
  <c r="F37" i="6"/>
  <c r="F36" i="6"/>
  <c r="F35" i="6"/>
  <c r="F34" i="6"/>
  <c r="F33" i="6"/>
  <c r="F32" i="6"/>
  <c r="F31" i="6"/>
  <c r="F28" i="6"/>
  <c r="F27" i="6"/>
  <c r="F26" i="6"/>
  <c r="F25" i="6"/>
  <c r="F24" i="6"/>
  <c r="F23" i="6"/>
  <c r="F22" i="6"/>
  <c r="F38" i="5"/>
  <c r="F37" i="5"/>
  <c r="F36" i="5"/>
  <c r="F35" i="5"/>
  <c r="F34" i="5"/>
  <c r="F33" i="5"/>
  <c r="F32" i="5"/>
  <c r="F31" i="5"/>
  <c r="F28" i="5"/>
  <c r="F27" i="5"/>
  <c r="F26" i="5"/>
  <c r="F25" i="5"/>
  <c r="F24" i="5"/>
  <c r="F23" i="5"/>
  <c r="F22" i="5"/>
  <c r="F38" i="4"/>
  <c r="F37" i="4"/>
  <c r="F36" i="4"/>
  <c r="F35" i="4"/>
  <c r="F34" i="4"/>
  <c r="F33" i="4"/>
  <c r="F32" i="4"/>
  <c r="F31" i="4"/>
  <c r="F28" i="4"/>
  <c r="F27" i="4"/>
  <c r="F26" i="4"/>
  <c r="F25" i="4"/>
  <c r="F24" i="4"/>
  <c r="F23" i="4"/>
  <c r="F22" i="4"/>
  <c r="F37" i="3"/>
  <c r="F36" i="3"/>
  <c r="F35" i="3"/>
  <c r="F34" i="3"/>
  <c r="F33" i="3"/>
  <c r="F32" i="3"/>
  <c r="F31" i="3"/>
  <c r="F28" i="3"/>
  <c r="F27" i="3"/>
  <c r="F26" i="3"/>
  <c r="F25" i="3"/>
  <c r="F24" i="3"/>
  <c r="F23" i="3"/>
  <c r="F22" i="3"/>
  <c r="R71" i="10" l="1"/>
  <c r="R70" i="10"/>
  <c r="R75" i="10"/>
  <c r="R74" i="10"/>
  <c r="R69" i="10"/>
  <c r="R72" i="10"/>
  <c r="R68" i="10"/>
  <c r="R73" i="10"/>
  <c r="R67" i="10"/>
  <c r="R70" i="1"/>
  <c r="R73" i="1"/>
  <c r="R74" i="1"/>
  <c r="R72" i="1"/>
  <c r="R75" i="1"/>
  <c r="R68" i="1"/>
  <c r="R71" i="1"/>
  <c r="R69" i="1"/>
  <c r="R67" i="1"/>
  <c r="P8" i="11"/>
  <c r="O22" i="11"/>
  <c r="O28" i="11"/>
  <c r="O24" i="11"/>
  <c r="O26" i="11"/>
  <c r="Q5" i="11"/>
  <c r="P20" i="11"/>
  <c r="P17" i="11"/>
  <c r="E1" i="6"/>
  <c r="O17" i="11"/>
  <c r="O20" i="11"/>
  <c r="E18" i="4"/>
  <c r="Z48" i="1"/>
  <c r="AA48" i="1"/>
  <c r="AB48" i="1" s="1"/>
  <c r="Z30" i="1"/>
  <c r="Z18" i="1"/>
  <c r="U18" i="1"/>
  <c r="Z23" i="1"/>
  <c r="U23" i="1"/>
  <c r="U36" i="1"/>
  <c r="Z39" i="1"/>
  <c r="Z10" i="1"/>
  <c r="U10" i="1"/>
  <c r="W10" i="1" s="1"/>
  <c r="Z22" i="1"/>
  <c r="U22" i="1"/>
  <c r="H26" i="7"/>
  <c r="J26" i="7" s="1"/>
  <c r="D19" i="4"/>
  <c r="E19" i="7" s="1"/>
  <c r="D19" i="2"/>
  <c r="C19" i="7" s="1"/>
  <c r="D19" i="3"/>
  <c r="D19" i="7" s="1"/>
  <c r="D19" i="5"/>
  <c r="F19" i="7" s="1"/>
  <c r="D19" i="6"/>
  <c r="F19" i="6" s="1"/>
  <c r="E20" i="3"/>
  <c r="H22" i="7"/>
  <c r="J22" i="7" s="1"/>
  <c r="H35" i="7"/>
  <c r="J35" i="7" s="1"/>
  <c r="H31" i="7"/>
  <c r="H38" i="7"/>
  <c r="J38" i="7" s="1"/>
  <c r="H27" i="7"/>
  <c r="J27" i="7" s="1"/>
  <c r="J31" i="7"/>
  <c r="H32" i="7"/>
  <c r="J32" i="7" s="1"/>
  <c r="H36" i="7"/>
  <c r="J36" i="7" s="1"/>
  <c r="H25" i="7"/>
  <c r="J25" i="7" s="1"/>
  <c r="H24" i="7"/>
  <c r="J24" i="7" s="1"/>
  <c r="H23" i="7"/>
  <c r="J23" i="7" s="1"/>
  <c r="H33" i="7"/>
  <c r="J33" i="7" s="1"/>
  <c r="H28" i="7"/>
  <c r="J28" i="7" s="1"/>
  <c r="H37" i="7"/>
  <c r="J37" i="7" s="1"/>
  <c r="H34" i="7"/>
  <c r="J34" i="7" s="1"/>
  <c r="D17" i="5"/>
  <c r="F17" i="7" s="1"/>
  <c r="D17" i="2"/>
  <c r="C17" i="7" s="1"/>
  <c r="H67" i="1"/>
  <c r="D17" i="6"/>
  <c r="F17" i="6" s="1"/>
  <c r="D17" i="3"/>
  <c r="D17" i="7" s="1"/>
  <c r="E16" i="3"/>
  <c r="E17" i="4"/>
  <c r="E19" i="4"/>
  <c r="I19" i="7" s="1"/>
  <c r="E17" i="5"/>
  <c r="D17" i="4"/>
  <c r="D18" i="4"/>
  <c r="D18" i="5"/>
  <c r="D18" i="3"/>
  <c r="D18" i="2"/>
  <c r="F18" i="2" s="1"/>
  <c r="E20" i="4" l="1"/>
  <c r="W75" i="10"/>
  <c r="W73" i="10"/>
  <c r="W71" i="10"/>
  <c r="W72" i="10"/>
  <c r="W68" i="10"/>
  <c r="W67" i="10"/>
  <c r="W74" i="10"/>
  <c r="W70" i="10"/>
  <c r="W69" i="10"/>
  <c r="W69" i="1"/>
  <c r="W74" i="1"/>
  <c r="W70" i="1"/>
  <c r="W71" i="1"/>
  <c r="W75" i="1"/>
  <c r="W72" i="1"/>
  <c r="W68" i="1"/>
  <c r="W67" i="1"/>
  <c r="W73" i="1"/>
  <c r="P22" i="11"/>
  <c r="P24" i="11"/>
  <c r="P28" i="11"/>
  <c r="P26" i="11"/>
  <c r="Q8" i="11"/>
  <c r="Q20" i="11"/>
  <c r="R5" i="11"/>
  <c r="Q17" i="11"/>
  <c r="D18" i="6"/>
  <c r="G18" i="7" s="1"/>
  <c r="E18" i="5"/>
  <c r="F18" i="5" s="1"/>
  <c r="Z36" i="1"/>
  <c r="G19" i="7"/>
  <c r="H19" i="7" s="1"/>
  <c r="J19" i="7" s="1"/>
  <c r="F19" i="2"/>
  <c r="F19" i="3"/>
  <c r="F19" i="4"/>
  <c r="F19" i="5"/>
  <c r="D20" i="2"/>
  <c r="I17" i="7"/>
  <c r="D16" i="5"/>
  <c r="E16" i="4"/>
  <c r="F17" i="3"/>
  <c r="E16" i="2"/>
  <c r="F17" i="5"/>
  <c r="F17" i="2"/>
  <c r="D16" i="4"/>
  <c r="D16" i="3"/>
  <c r="F16" i="3" s="1"/>
  <c r="G17" i="7"/>
  <c r="E18" i="7"/>
  <c r="F18" i="4"/>
  <c r="F18" i="7"/>
  <c r="F16" i="7" s="1"/>
  <c r="E14" i="4"/>
  <c r="F17" i="4"/>
  <c r="E17" i="7"/>
  <c r="E15" i="4"/>
  <c r="E15" i="5"/>
  <c r="E15" i="3"/>
  <c r="D16" i="2"/>
  <c r="F18" i="3"/>
  <c r="D18" i="7"/>
  <c r="D16" i="7" s="1"/>
  <c r="C18" i="7"/>
  <c r="C16" i="7" s="1"/>
  <c r="E20" i="5" l="1"/>
  <c r="AB72" i="10"/>
  <c r="AB70" i="10"/>
  <c r="AB68" i="10"/>
  <c r="AB73" i="10"/>
  <c r="AB74" i="10"/>
  <c r="AB71" i="10"/>
  <c r="AB67" i="10"/>
  <c r="AB75" i="10"/>
  <c r="AB69" i="10"/>
  <c r="AB72" i="1"/>
  <c r="AB67" i="1"/>
  <c r="AB68" i="1"/>
  <c r="AB75" i="1"/>
  <c r="AB69" i="1"/>
  <c r="AB73" i="1"/>
  <c r="AB70" i="1"/>
  <c r="AB74" i="1"/>
  <c r="AB71" i="1"/>
  <c r="Q22" i="11"/>
  <c r="R8" i="11"/>
  <c r="Q24" i="11"/>
  <c r="Q26" i="11"/>
  <c r="Q28" i="11"/>
  <c r="R20" i="11"/>
  <c r="S5" i="11"/>
  <c r="R17" i="11"/>
  <c r="D16" i="6"/>
  <c r="E16" i="5"/>
  <c r="F16" i="5" s="1"/>
  <c r="E15" i="6"/>
  <c r="I15" i="7" s="1"/>
  <c r="E18" i="6"/>
  <c r="F16" i="4"/>
  <c r="G16" i="7"/>
  <c r="F16" i="2"/>
  <c r="H17" i="7"/>
  <c r="E14" i="6"/>
  <c r="E14" i="3"/>
  <c r="E13" i="3" s="1"/>
  <c r="E21" i="4"/>
  <c r="E49" i="4" s="1"/>
  <c r="E14" i="5"/>
  <c r="E13" i="5" s="1"/>
  <c r="D15" i="2"/>
  <c r="F15" i="2" s="1"/>
  <c r="E16" i="7"/>
  <c r="E13" i="4"/>
  <c r="E13" i="2"/>
  <c r="H18" i="7"/>
  <c r="E20" i="6" l="1"/>
  <c r="I20" i="7" s="1"/>
  <c r="R22" i="11"/>
  <c r="S8" i="11"/>
  <c r="R24" i="11"/>
  <c r="R28" i="11"/>
  <c r="R26" i="11"/>
  <c r="T5" i="11"/>
  <c r="S20" i="11"/>
  <c r="S17" i="11"/>
  <c r="E50" i="4"/>
  <c r="E13" i="6"/>
  <c r="E21" i="5"/>
  <c r="E49" i="5" s="1"/>
  <c r="E16" i="6"/>
  <c r="F16" i="6" s="1"/>
  <c r="I18" i="7"/>
  <c r="I16" i="7" s="1"/>
  <c r="F18" i="6"/>
  <c r="H16" i="7"/>
  <c r="I14" i="7"/>
  <c r="E21" i="2"/>
  <c r="E49" i="2" s="1"/>
  <c r="E21" i="3"/>
  <c r="E49" i="3" s="1"/>
  <c r="D15" i="4"/>
  <c r="D15" i="3"/>
  <c r="D15" i="7" s="1"/>
  <c r="C15" i="7"/>
  <c r="J17" i="7"/>
  <c r="E39" i="4"/>
  <c r="E21" i="6" l="1"/>
  <c r="E49" i="6" s="1"/>
  <c r="S22" i="11"/>
  <c r="T8" i="11"/>
  <c r="S28" i="11"/>
  <c r="S24" i="11"/>
  <c r="S26" i="11"/>
  <c r="T20" i="11"/>
  <c r="T17" i="11"/>
  <c r="E40" i="4"/>
  <c r="E46" i="4" s="1"/>
  <c r="E50" i="3"/>
  <c r="E50" i="5"/>
  <c r="E39" i="5"/>
  <c r="J18" i="7"/>
  <c r="J16" i="7"/>
  <c r="E50" i="2"/>
  <c r="I21" i="7"/>
  <c r="E39" i="2"/>
  <c r="E39" i="3"/>
  <c r="E15" i="7"/>
  <c r="F15" i="4"/>
  <c r="D15" i="5"/>
  <c r="F15" i="3"/>
  <c r="I13" i="7"/>
  <c r="E50" i="6" l="1"/>
  <c r="E39" i="6"/>
  <c r="I39" i="7" s="1"/>
  <c r="T22" i="11"/>
  <c r="T28" i="11"/>
  <c r="T26" i="11"/>
  <c r="T24" i="11"/>
  <c r="E40" i="2"/>
  <c r="E46" i="2" s="1"/>
  <c r="E40" i="3"/>
  <c r="E46" i="3" s="1"/>
  <c r="E40" i="6"/>
  <c r="E46" i="6" s="1"/>
  <c r="E40" i="5"/>
  <c r="E46" i="5" s="1"/>
  <c r="I49" i="7"/>
  <c r="I50" i="7"/>
  <c r="I48" i="7"/>
  <c r="F15" i="7"/>
  <c r="F15" i="5"/>
  <c r="I40" i="7" l="1"/>
  <c r="D14" i="2"/>
  <c r="C14" i="7" s="1"/>
  <c r="D20" i="6"/>
  <c r="D20" i="3"/>
  <c r="F14" i="2" l="1"/>
  <c r="D13" i="2"/>
  <c r="F13" i="2" s="1"/>
  <c r="D20" i="4"/>
  <c r="D20" i="5"/>
  <c r="D14" i="6"/>
  <c r="G14" i="7" s="1"/>
  <c r="C13" i="7"/>
  <c r="F20" i="2"/>
  <c r="C20" i="7"/>
  <c r="D21" i="2"/>
  <c r="D50" i="2" l="1"/>
  <c r="D49" i="2"/>
  <c r="D14" i="5"/>
  <c r="F14" i="6"/>
  <c r="D14" i="4"/>
  <c r="D13" i="4" s="1"/>
  <c r="F13" i="4" s="1"/>
  <c r="E20" i="7"/>
  <c r="D15" i="6"/>
  <c r="D14" i="3"/>
  <c r="F21" i="2"/>
  <c r="C21" i="7"/>
  <c r="D39" i="2"/>
  <c r="D40" i="2"/>
  <c r="D43" i="2" l="1"/>
  <c r="C40" i="7"/>
  <c r="F20" i="7"/>
  <c r="F20" i="5"/>
  <c r="D21" i="5"/>
  <c r="D49" i="5" s="1"/>
  <c r="F40" i="2"/>
  <c r="F14" i="7"/>
  <c r="F13" i="7" s="1"/>
  <c r="D13" i="5"/>
  <c r="F13" i="5" s="1"/>
  <c r="F14" i="5"/>
  <c r="F14" i="4"/>
  <c r="E14" i="7"/>
  <c r="E13" i="7" s="1"/>
  <c r="D21" i="4"/>
  <c r="D49" i="4" s="1"/>
  <c r="F20" i="4"/>
  <c r="G20" i="7"/>
  <c r="F20" i="6"/>
  <c r="G15" i="7"/>
  <c r="F15" i="6"/>
  <c r="D13" i="6"/>
  <c r="F13" i="6" s="1"/>
  <c r="D21" i="6"/>
  <c r="D14" i="7"/>
  <c r="D13" i="3"/>
  <c r="F13" i="3" s="1"/>
  <c r="F14" i="3"/>
  <c r="D21" i="3"/>
  <c r="D49" i="3" s="1"/>
  <c r="D20" i="7"/>
  <c r="F20" i="3"/>
  <c r="C39" i="7"/>
  <c r="F39" i="2"/>
  <c r="D44" i="2" l="1"/>
  <c r="D46" i="2"/>
  <c r="D39" i="6"/>
  <c r="D49" i="6"/>
  <c r="D50" i="5"/>
  <c r="D40" i="5" s="1"/>
  <c r="D50" i="3"/>
  <c r="D40" i="3" s="1"/>
  <c r="D50" i="4"/>
  <c r="D40" i="4" s="1"/>
  <c r="D50" i="6"/>
  <c r="D40" i="6" s="1"/>
  <c r="D39" i="5"/>
  <c r="F21" i="5"/>
  <c r="F21" i="7"/>
  <c r="C43" i="7"/>
  <c r="E21" i="7"/>
  <c r="F21" i="4"/>
  <c r="D39" i="4"/>
  <c r="H20" i="7"/>
  <c r="J20" i="7" s="1"/>
  <c r="H15" i="7"/>
  <c r="J15" i="7" s="1"/>
  <c r="G13" i="7"/>
  <c r="G21" i="7"/>
  <c r="F21" i="6"/>
  <c r="F21" i="3"/>
  <c r="D39" i="3"/>
  <c r="D21" i="7"/>
  <c r="D13" i="7"/>
  <c r="H14" i="7"/>
  <c r="D43" i="6" l="1"/>
  <c r="D44" i="6" s="1"/>
  <c r="F40" i="6"/>
  <c r="D43" i="5"/>
  <c r="D46" i="5" s="1"/>
  <c r="F40" i="5"/>
  <c r="D43" i="4"/>
  <c r="D46" i="4" s="1"/>
  <c r="F40" i="4"/>
  <c r="D43" i="3"/>
  <c r="D46" i="3" s="1"/>
  <c r="F40" i="3"/>
  <c r="C46" i="7"/>
  <c r="F40" i="7"/>
  <c r="F39" i="7"/>
  <c r="F39" i="4"/>
  <c r="F39" i="5"/>
  <c r="C44" i="7"/>
  <c r="E39" i="7"/>
  <c r="J14" i="7"/>
  <c r="H13" i="7"/>
  <c r="J13" i="7" s="1"/>
  <c r="H21" i="7"/>
  <c r="J21" i="7" s="1"/>
  <c r="G39" i="7"/>
  <c r="F39" i="6"/>
  <c r="D39" i="7"/>
  <c r="F39" i="3"/>
  <c r="D46" i="6" l="1"/>
  <c r="F46" i="6" s="1"/>
  <c r="F46" i="5"/>
  <c r="D44" i="5"/>
  <c r="F46" i="4"/>
  <c r="D44" i="4"/>
  <c r="F46" i="3"/>
  <c r="D44" i="3"/>
  <c r="D43" i="7"/>
  <c r="E40" i="7"/>
  <c r="G40" i="7"/>
  <c r="D40" i="7"/>
  <c r="H39" i="7"/>
  <c r="J39" i="7" s="1"/>
  <c r="E43" i="7" l="1"/>
  <c r="H40" i="7"/>
  <c r="J40" i="7" s="1"/>
  <c r="G43" i="7"/>
  <c r="F43" i="7"/>
  <c r="H43" i="7" l="1"/>
  <c r="F44" i="7"/>
  <c r="D46" i="7"/>
  <c r="E44" i="7"/>
  <c r="G46" i="7"/>
  <c r="E46" i="7"/>
  <c r="G44" i="7"/>
  <c r="D44" i="7"/>
  <c r="F46" i="7"/>
  <c r="H44" i="7" l="1"/>
  <c r="H46" i="7"/>
  <c r="J46" i="7" s="1"/>
  <c r="F46" i="2" l="1"/>
  <c r="E42" i="2" s="1"/>
  <c r="E42" i="3" l="1"/>
  <c r="E43" i="3" s="1"/>
  <c r="E43" i="2"/>
  <c r="E42" i="4" l="1"/>
  <c r="E42" i="5" s="1"/>
  <c r="E42" i="6" s="1"/>
  <c r="E44" i="3"/>
  <c r="F43" i="3"/>
  <c r="F43" i="2"/>
  <c r="E44" i="2"/>
  <c r="E43" i="4" l="1"/>
  <c r="E44" i="4" s="1"/>
  <c r="F44" i="4" s="1"/>
  <c r="E43" i="5"/>
  <c r="E44" i="5" s="1"/>
  <c r="G46" i="5" s="1"/>
  <c r="G46" i="3"/>
  <c r="F44" i="3"/>
  <c r="F44" i="2"/>
  <c r="G46" i="2"/>
  <c r="G46" i="4" l="1"/>
  <c r="F43" i="4"/>
  <c r="F44" i="5"/>
  <c r="F43" i="5"/>
  <c r="E43" i="6" l="1"/>
  <c r="E44" i="6" s="1"/>
  <c r="I42" i="7"/>
  <c r="F43" i="6" l="1"/>
  <c r="I44" i="7"/>
  <c r="F47" i="7" s="1"/>
  <c r="I43" i="7"/>
  <c r="J43" i="7" s="1"/>
  <c r="G46" i="6"/>
  <c r="F44" i="6"/>
  <c r="J44"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Rebecca Hanson</author>
  </authors>
  <commentList>
    <comment ref="B15" authorId="0" shapeId="0" xr:uid="{15CDB985-C80C-4DAE-8BBE-D226666FADD7}">
      <text>
        <r>
          <rPr>
            <sz val="9"/>
            <color indexed="81"/>
            <rFont val="Tahoma"/>
            <family val="2"/>
          </rPr>
          <t>This is allowed to be blank ONLY at the proposal stage.</t>
        </r>
      </text>
    </comment>
    <comment ref="H15" authorId="0" shapeId="0" xr:uid="{D48B1975-58A6-4ED8-8156-CCA8E1FF4D16}">
      <text>
        <r>
          <rPr>
            <sz val="9"/>
            <color indexed="81"/>
            <rFont val="Tahoma"/>
            <family val="2"/>
          </rPr>
          <t>This is allowed to be blank at the proposal and initial award stage.</t>
        </r>
      </text>
    </comment>
    <comment ref="B21" authorId="0" shapeId="0" xr:uid="{76FBA95A-F98C-45DE-AA22-BDF540B8E6D1}">
      <text>
        <r>
          <rPr>
            <b/>
            <sz val="9"/>
            <color indexed="81"/>
            <rFont val="Tahoma"/>
            <family val="2"/>
          </rPr>
          <t>Rebecca Hanson:</t>
        </r>
        <r>
          <rPr>
            <sz val="9"/>
            <color indexed="81"/>
            <rFont val="Tahoma"/>
            <family val="2"/>
          </rPr>
          <t xml:space="preserve">
This will calculate indirect on the cost share using the rate and base in line 17 above.</t>
        </r>
      </text>
    </comment>
    <comment ref="B22" authorId="0" shapeId="0" xr:uid="{1014552B-04E1-4C8F-8BA3-2D712D3F01BD}">
      <text>
        <r>
          <rPr>
            <b/>
            <sz val="9"/>
            <color indexed="81"/>
            <rFont val="Tahoma"/>
            <family val="2"/>
          </rPr>
          <t>Rebecca Hanson:</t>
        </r>
        <r>
          <rPr>
            <sz val="9"/>
            <color indexed="81"/>
            <rFont val="Tahoma"/>
            <family val="2"/>
          </rPr>
          <t xml:space="preserve">
This will include unrecovered indirect (difference between line 17 above and NICRA) from the direct costs.</t>
        </r>
      </text>
    </comment>
    <comment ref="B23" authorId="0" shapeId="0" xr:uid="{33FDB4B8-4369-49B2-9B93-F7904D299853}">
      <text>
        <r>
          <rPr>
            <b/>
            <sz val="9"/>
            <color indexed="81"/>
            <rFont val="Tahoma"/>
            <family val="2"/>
          </rPr>
          <t>Rebecca Hanson:</t>
        </r>
        <r>
          <rPr>
            <sz val="9"/>
            <color indexed="81"/>
            <rFont val="Tahoma"/>
            <family val="2"/>
          </rPr>
          <t xml:space="preserve">
This will remove all indirect costs from the cost share calculation.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Liliana Teixeira-Davis</author>
  </authors>
  <commentList>
    <comment ref="C9" authorId="0" shapeId="0" xr:uid="{00000000-0006-0000-0100-000001000000}">
      <text>
        <r>
          <rPr>
            <sz val="9"/>
            <color indexed="81"/>
            <rFont val="Tahoma"/>
            <family val="2"/>
          </rPr>
          <t xml:space="preserve">Insert </t>
        </r>
        <r>
          <rPr>
            <b/>
            <sz val="9"/>
            <color indexed="81"/>
            <rFont val="Tahoma"/>
            <family val="2"/>
          </rPr>
          <t>Institutional Base Salary</t>
        </r>
        <r>
          <rPr>
            <sz val="9"/>
            <color indexed="81"/>
            <rFont val="Tahoma"/>
            <family val="2"/>
          </rPr>
          <t xml:space="preserve">. Check HR-Direct for most current figure. See </t>
        </r>
        <r>
          <rPr>
            <b/>
            <i/>
            <sz val="9"/>
            <color indexed="81"/>
            <rFont val="Tahoma"/>
            <family val="2"/>
          </rPr>
          <t>Expense Accounts</t>
        </r>
        <r>
          <rPr>
            <sz val="9"/>
            <color indexed="81"/>
            <rFont val="Tahoma"/>
            <family val="2"/>
          </rPr>
          <t xml:space="preserve"> tab for more information. </t>
        </r>
      </text>
    </comment>
    <comment ref="C26" authorId="0" shapeId="0" xr:uid="{00000000-0006-0000-0100-000003000000}">
      <text>
        <r>
          <rPr>
            <sz val="9"/>
            <color indexed="81"/>
            <rFont val="Tahoma"/>
            <family val="2"/>
          </rPr>
          <t xml:space="preserve">Insert </t>
        </r>
        <r>
          <rPr>
            <b/>
            <sz val="9"/>
            <color indexed="81"/>
            <rFont val="Tahoma"/>
            <family val="2"/>
          </rPr>
          <t>Institutional Base Salary.</t>
        </r>
        <r>
          <rPr>
            <sz val="9"/>
            <color indexed="81"/>
            <rFont val="Tahoma"/>
            <family val="2"/>
          </rPr>
          <t xml:space="preserve"> Check HR Direct for most current figure. See </t>
        </r>
        <r>
          <rPr>
            <b/>
            <i/>
            <sz val="9"/>
            <color indexed="81"/>
            <rFont val="Tahoma"/>
            <family val="2"/>
          </rPr>
          <t xml:space="preserve">Expense Accounts </t>
        </r>
        <r>
          <rPr>
            <sz val="9"/>
            <color indexed="81"/>
            <rFont val="Tahoma"/>
            <family val="2"/>
          </rPr>
          <t>tab for more information.</t>
        </r>
      </text>
    </comment>
    <comment ref="C42" authorId="0" shapeId="0" xr:uid="{00000000-0006-0000-0100-000005000000}">
      <text>
        <r>
          <rPr>
            <sz val="9"/>
            <color indexed="81"/>
            <rFont val="Tahoma"/>
            <family val="2"/>
          </rPr>
          <t xml:space="preserve">Insert Graduate Research Assistant  hourly rate here. Standard </t>
        </r>
        <r>
          <rPr>
            <b/>
            <i/>
            <sz val="9"/>
            <color indexed="81"/>
            <rFont val="Tahoma"/>
            <family val="2"/>
          </rPr>
          <t xml:space="preserve">Full-time </t>
        </r>
        <r>
          <rPr>
            <sz val="9"/>
            <color indexed="81"/>
            <rFont val="Tahoma"/>
            <family val="2"/>
          </rPr>
          <t xml:space="preserve">hours for graduate students during the </t>
        </r>
        <r>
          <rPr>
            <u/>
            <sz val="9"/>
            <color indexed="81"/>
            <rFont val="Tahoma"/>
            <family val="2"/>
          </rPr>
          <t>Academic Period</t>
        </r>
        <r>
          <rPr>
            <sz val="9"/>
            <color indexed="81"/>
            <rFont val="Tahoma"/>
            <family val="2"/>
          </rPr>
          <t xml:space="preserve"> is between 18-20hrs per week. Check the Graduate Studies Assistantship Chart via the Office of Graduate Studies for the most appropriate rate. See </t>
        </r>
        <r>
          <rPr>
            <b/>
            <i/>
            <sz val="9"/>
            <color indexed="81"/>
            <rFont val="Tahoma"/>
            <family val="2"/>
          </rPr>
          <t xml:space="preserve">Expense Accounts </t>
        </r>
        <r>
          <rPr>
            <sz val="9"/>
            <color indexed="81"/>
            <rFont val="Tahoma"/>
            <family val="2"/>
          </rPr>
          <t xml:space="preserve">tab for more information.
</t>
        </r>
      </text>
    </comment>
    <comment ref="C54" authorId="0" shapeId="0" xr:uid="{00000000-0006-0000-0100-000007000000}">
      <text>
        <r>
          <rPr>
            <sz val="9"/>
            <color indexed="81"/>
            <rFont val="Tahoma"/>
            <family val="2"/>
          </rPr>
          <t xml:space="preserve">Check with Undergrad Admissions for appropriate minimum wages. See </t>
        </r>
        <r>
          <rPr>
            <b/>
            <i/>
            <sz val="9"/>
            <color indexed="81"/>
            <rFont val="Tahoma"/>
            <family val="2"/>
          </rPr>
          <t>Expense Accounts</t>
        </r>
        <r>
          <rPr>
            <sz val="9"/>
            <color indexed="81"/>
            <rFont val="Tahoma"/>
            <family val="2"/>
          </rPr>
          <t xml:space="preserve"> tab for more information. </t>
        </r>
      </text>
    </comment>
    <comment ref="C66" authorId="0" shapeId="0" xr:uid="{00000000-0006-0000-0100-000009000000}">
      <text>
        <r>
          <rPr>
            <sz val="9"/>
            <color indexed="81"/>
            <rFont val="Tahoma"/>
            <family val="2"/>
          </rPr>
          <t xml:space="preserve">Insert appropriate comperative rate for non-benefited position budgeting for. When in doubt, check with Human Resources.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Liliana Teixeira-Davis</author>
  </authors>
  <commentList>
    <comment ref="C9" authorId="0" shapeId="0" xr:uid="{A9DFC14F-7713-46E4-BB6D-777C113A959F}">
      <text>
        <r>
          <rPr>
            <sz val="9"/>
            <color indexed="81"/>
            <rFont val="Tahoma"/>
            <family val="2"/>
          </rPr>
          <t xml:space="preserve">Insert </t>
        </r>
        <r>
          <rPr>
            <b/>
            <sz val="9"/>
            <color indexed="81"/>
            <rFont val="Tahoma"/>
            <family val="2"/>
          </rPr>
          <t>Institutional Base Salary</t>
        </r>
        <r>
          <rPr>
            <sz val="9"/>
            <color indexed="81"/>
            <rFont val="Tahoma"/>
            <family val="2"/>
          </rPr>
          <t xml:space="preserve">. Check HR-Direct for most current figure. See </t>
        </r>
        <r>
          <rPr>
            <b/>
            <i/>
            <sz val="9"/>
            <color indexed="81"/>
            <rFont val="Tahoma"/>
            <family val="2"/>
          </rPr>
          <t>Expense Accounts</t>
        </r>
        <r>
          <rPr>
            <sz val="9"/>
            <color indexed="81"/>
            <rFont val="Tahoma"/>
            <family val="2"/>
          </rPr>
          <t xml:space="preserve"> tab for more information. </t>
        </r>
      </text>
    </comment>
    <comment ref="C26" authorId="0" shapeId="0" xr:uid="{D46116DA-C386-44FC-86E3-A843B2A5226E}">
      <text>
        <r>
          <rPr>
            <sz val="9"/>
            <color indexed="81"/>
            <rFont val="Tahoma"/>
            <family val="2"/>
          </rPr>
          <t xml:space="preserve">Insert </t>
        </r>
        <r>
          <rPr>
            <b/>
            <sz val="9"/>
            <color indexed="81"/>
            <rFont val="Tahoma"/>
            <family val="2"/>
          </rPr>
          <t>Institutional Base Salary.</t>
        </r>
        <r>
          <rPr>
            <sz val="9"/>
            <color indexed="81"/>
            <rFont val="Tahoma"/>
            <family val="2"/>
          </rPr>
          <t xml:space="preserve"> Check HR Direct for most current figure. See </t>
        </r>
        <r>
          <rPr>
            <b/>
            <i/>
            <sz val="9"/>
            <color indexed="81"/>
            <rFont val="Tahoma"/>
            <family val="2"/>
          </rPr>
          <t xml:space="preserve">Expense Accounts </t>
        </r>
        <r>
          <rPr>
            <sz val="9"/>
            <color indexed="81"/>
            <rFont val="Tahoma"/>
            <family val="2"/>
          </rPr>
          <t>tab for more information.</t>
        </r>
      </text>
    </comment>
    <comment ref="C42" authorId="0" shapeId="0" xr:uid="{6AE97B59-1657-452E-834E-A6FD67974FB1}">
      <text>
        <r>
          <rPr>
            <sz val="9"/>
            <color indexed="81"/>
            <rFont val="Tahoma"/>
            <family val="2"/>
          </rPr>
          <t xml:space="preserve">Insert Graduate Research Assistant  hourly rate here. Standard </t>
        </r>
        <r>
          <rPr>
            <b/>
            <i/>
            <sz val="9"/>
            <color indexed="81"/>
            <rFont val="Tahoma"/>
            <family val="2"/>
          </rPr>
          <t xml:space="preserve">Full-time </t>
        </r>
        <r>
          <rPr>
            <sz val="9"/>
            <color indexed="81"/>
            <rFont val="Tahoma"/>
            <family val="2"/>
          </rPr>
          <t xml:space="preserve">hours for graduate students during the </t>
        </r>
        <r>
          <rPr>
            <u/>
            <sz val="9"/>
            <color indexed="81"/>
            <rFont val="Tahoma"/>
            <family val="2"/>
          </rPr>
          <t>Academic Period</t>
        </r>
        <r>
          <rPr>
            <sz val="9"/>
            <color indexed="81"/>
            <rFont val="Tahoma"/>
            <family val="2"/>
          </rPr>
          <t xml:space="preserve"> is between 18-20hrs per week. Check the Graduate Studies Assistantship Chart via the Office of Graduate Studies for the most appropriate rate. See </t>
        </r>
        <r>
          <rPr>
            <b/>
            <i/>
            <sz val="9"/>
            <color indexed="81"/>
            <rFont val="Tahoma"/>
            <family val="2"/>
          </rPr>
          <t xml:space="preserve">Expense Accounts </t>
        </r>
        <r>
          <rPr>
            <sz val="9"/>
            <color indexed="81"/>
            <rFont val="Tahoma"/>
            <family val="2"/>
          </rPr>
          <t xml:space="preserve">tab for more information.
</t>
        </r>
      </text>
    </comment>
    <comment ref="C54" authorId="0" shapeId="0" xr:uid="{379D5250-F2AD-40D3-B315-F5CB7C6D0623}">
      <text>
        <r>
          <rPr>
            <sz val="9"/>
            <color indexed="81"/>
            <rFont val="Tahoma"/>
            <family val="2"/>
          </rPr>
          <t xml:space="preserve">Check with Undergrad Admissions for appropriate minimum wages. See </t>
        </r>
        <r>
          <rPr>
            <b/>
            <i/>
            <sz val="9"/>
            <color indexed="81"/>
            <rFont val="Tahoma"/>
            <family val="2"/>
          </rPr>
          <t>Expense Accounts</t>
        </r>
        <r>
          <rPr>
            <sz val="9"/>
            <color indexed="81"/>
            <rFont val="Tahoma"/>
            <family val="2"/>
          </rPr>
          <t xml:space="preserve"> tab for more information. </t>
        </r>
      </text>
    </comment>
    <comment ref="C66" authorId="0" shapeId="0" xr:uid="{23914BF0-4716-4C2C-8E38-C75779F21953}">
      <text>
        <r>
          <rPr>
            <sz val="9"/>
            <color indexed="81"/>
            <rFont val="Tahoma"/>
            <family val="2"/>
          </rPr>
          <t xml:space="preserve">Insert appropriate comperative rate for non-benefited position budgeting for. When in doubt, check with Human Resources.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Liliana Teixeira-Davis</author>
    <author>Shala Bonyun</author>
    <author>TLP</author>
  </authors>
  <commentList>
    <comment ref="B27" authorId="0" shapeId="0" xr:uid="{00000000-0006-0000-0300-000001000000}">
      <text>
        <r>
          <rPr>
            <sz val="9"/>
            <color indexed="81"/>
            <rFont val="Tahoma"/>
            <family val="2"/>
          </rPr>
          <t xml:space="preserve">Insert up to the initial $25K for each subaward for the life of the project. See </t>
        </r>
        <r>
          <rPr>
            <b/>
            <i/>
            <sz val="9"/>
            <color indexed="81"/>
            <rFont val="Tahoma"/>
            <family val="2"/>
          </rPr>
          <t>Expense Accounts</t>
        </r>
        <r>
          <rPr>
            <sz val="9"/>
            <color indexed="81"/>
            <rFont val="Tahoma"/>
            <family val="2"/>
          </rPr>
          <t xml:space="preserve"> tab for more information on budgeting for subrecipients. 
</t>
        </r>
      </text>
    </comment>
    <comment ref="B29" authorId="0" shapeId="0" xr:uid="{9A27E669-9B5E-4BCF-B3DB-FAB23E98A79F}">
      <text>
        <r>
          <rPr>
            <sz val="9"/>
            <color indexed="81"/>
            <rFont val="Tahoma"/>
            <family val="2"/>
          </rPr>
          <t xml:space="preserve">Insert up to the initial $50K for each subaward for the life of the project. See </t>
        </r>
        <r>
          <rPr>
            <b/>
            <i/>
            <sz val="9"/>
            <color indexed="81"/>
            <rFont val="Tahoma"/>
            <family val="2"/>
          </rPr>
          <t>Expense Accounts</t>
        </r>
        <r>
          <rPr>
            <sz val="9"/>
            <color indexed="81"/>
            <rFont val="Tahoma"/>
            <family val="2"/>
          </rPr>
          <t xml:space="preserve"> tab for more information on budgeting for subrecipients. 
</t>
        </r>
      </text>
    </comment>
    <comment ref="B36" authorId="1" shapeId="0" xr:uid="{00000000-0006-0000-0300-000002000000}">
      <text>
        <r>
          <rPr>
            <sz val="9"/>
            <color indexed="81"/>
            <rFont val="Tahoma"/>
            <family val="2"/>
          </rPr>
          <t xml:space="preserve">A separate detailed worksheet for participant support costs should be completed. See </t>
        </r>
        <r>
          <rPr>
            <b/>
            <i/>
            <sz val="9"/>
            <color indexed="81"/>
            <rFont val="Tahoma"/>
            <family val="2"/>
          </rPr>
          <t>Expense Accounts</t>
        </r>
        <r>
          <rPr>
            <sz val="9"/>
            <color indexed="81"/>
            <rFont val="Tahoma"/>
            <family val="2"/>
          </rPr>
          <t xml:space="preserve"> tab for more information</t>
        </r>
      </text>
    </comment>
    <comment ref="B37" authorId="2" shapeId="0" xr:uid="{00000000-0006-0000-0300-000003000000}">
      <text>
        <r>
          <rPr>
            <sz val="9"/>
            <color indexed="81"/>
            <rFont val="Tahoma"/>
            <family val="2"/>
          </rPr>
          <t>Transactions</t>
        </r>
        <r>
          <rPr>
            <b/>
            <sz val="9"/>
            <color indexed="81"/>
            <rFont val="Tahoma"/>
            <family val="2"/>
          </rPr>
          <t xml:space="preserve"> CANNOT</t>
        </r>
        <r>
          <rPr>
            <sz val="9"/>
            <color indexed="81"/>
            <rFont val="Tahoma"/>
            <family val="2"/>
          </rPr>
          <t xml:space="preserve"> be posted to the Other Expenses Budget categories.  Budget Justification and rebudget at time of requisition required.
</t>
        </r>
      </text>
    </comment>
    <comment ref="B38" authorId="2" shapeId="0" xr:uid="{00000000-0006-0000-0300-000004000000}">
      <text>
        <r>
          <rPr>
            <sz val="9"/>
            <color indexed="81"/>
            <rFont val="Tahoma"/>
            <family val="2"/>
          </rPr>
          <t>Transactions</t>
        </r>
        <r>
          <rPr>
            <b/>
            <sz val="9"/>
            <color indexed="81"/>
            <rFont val="Tahoma"/>
            <family val="2"/>
          </rPr>
          <t xml:space="preserve"> CANNOT</t>
        </r>
        <r>
          <rPr>
            <sz val="9"/>
            <color indexed="81"/>
            <rFont val="Tahoma"/>
            <family val="2"/>
          </rPr>
          <t xml:space="preserve"> be posted to the Other Expenses Budget categories.  Budget Justification and rebudget at time of requisition required.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Liliana Teixeira-Davis</author>
    <author>Shala Bonyun</author>
    <author>TLP</author>
  </authors>
  <commentList>
    <comment ref="B27" authorId="0" shapeId="0" xr:uid="{00000000-0006-0000-0400-000001000000}">
      <text>
        <r>
          <rPr>
            <sz val="9"/>
            <color indexed="81"/>
            <rFont val="Tahoma"/>
            <family val="2"/>
          </rPr>
          <t xml:space="preserve">Insert up to the initial $25K for each subaward for the life of the project. See </t>
        </r>
        <r>
          <rPr>
            <b/>
            <i/>
            <sz val="9"/>
            <color indexed="81"/>
            <rFont val="Tahoma"/>
            <family val="2"/>
          </rPr>
          <t>Expense Accounts</t>
        </r>
        <r>
          <rPr>
            <sz val="9"/>
            <color indexed="81"/>
            <rFont val="Tahoma"/>
            <family val="2"/>
          </rPr>
          <t xml:space="preserve"> tab for more information on budgeting for subrecipients. 
</t>
        </r>
      </text>
    </comment>
    <comment ref="B29" authorId="0" shapeId="0" xr:uid="{14AE3FB3-E9F1-4C41-B47A-A9FC5BA605A3}">
      <text>
        <r>
          <rPr>
            <sz val="9"/>
            <color indexed="81"/>
            <rFont val="Tahoma"/>
            <family val="2"/>
          </rPr>
          <t xml:space="preserve">Insert up to the initial $50K for each subaward for the life of the project. See </t>
        </r>
        <r>
          <rPr>
            <b/>
            <i/>
            <sz val="9"/>
            <color indexed="81"/>
            <rFont val="Tahoma"/>
            <family val="2"/>
          </rPr>
          <t>Expense Accounts</t>
        </r>
        <r>
          <rPr>
            <sz val="9"/>
            <color indexed="81"/>
            <rFont val="Tahoma"/>
            <family val="2"/>
          </rPr>
          <t xml:space="preserve"> tab for more information on budgeting for subrecipients. 
</t>
        </r>
      </text>
    </comment>
    <comment ref="B36" authorId="1" shapeId="0" xr:uid="{00000000-0006-0000-0400-000002000000}">
      <text>
        <r>
          <rPr>
            <sz val="9"/>
            <color indexed="81"/>
            <rFont val="Tahoma"/>
            <family val="2"/>
          </rPr>
          <t xml:space="preserve">A separate detailed worksheet for participant support costs should be completed. See </t>
        </r>
        <r>
          <rPr>
            <b/>
            <i/>
            <sz val="9"/>
            <color indexed="81"/>
            <rFont val="Tahoma"/>
            <family val="2"/>
          </rPr>
          <t>Expense Accounts</t>
        </r>
        <r>
          <rPr>
            <sz val="9"/>
            <color indexed="81"/>
            <rFont val="Tahoma"/>
            <family val="2"/>
          </rPr>
          <t xml:space="preserve"> tab for more information</t>
        </r>
      </text>
    </comment>
    <comment ref="B37" authorId="2" shapeId="0" xr:uid="{00000000-0006-0000-0400-000003000000}">
      <text>
        <r>
          <rPr>
            <sz val="9"/>
            <color indexed="81"/>
            <rFont val="Tahoma"/>
            <family val="2"/>
          </rPr>
          <t>Transactions</t>
        </r>
        <r>
          <rPr>
            <b/>
            <sz val="9"/>
            <color indexed="81"/>
            <rFont val="Tahoma"/>
            <family val="2"/>
          </rPr>
          <t xml:space="preserve"> CANNOT</t>
        </r>
        <r>
          <rPr>
            <sz val="9"/>
            <color indexed="81"/>
            <rFont val="Tahoma"/>
            <family val="2"/>
          </rPr>
          <t xml:space="preserve"> be posted to the Other Expenses Budget categories.  Budget Justification and rebudget at time of requisition required.
</t>
        </r>
      </text>
    </comment>
    <comment ref="B38" authorId="2" shapeId="0" xr:uid="{00000000-0006-0000-0400-000004000000}">
      <text>
        <r>
          <rPr>
            <sz val="9"/>
            <color indexed="81"/>
            <rFont val="Tahoma"/>
            <family val="2"/>
          </rPr>
          <t>Transactions</t>
        </r>
        <r>
          <rPr>
            <b/>
            <sz val="9"/>
            <color indexed="81"/>
            <rFont val="Tahoma"/>
            <family val="2"/>
          </rPr>
          <t xml:space="preserve"> CANNOT</t>
        </r>
        <r>
          <rPr>
            <sz val="9"/>
            <color indexed="81"/>
            <rFont val="Tahoma"/>
            <family val="2"/>
          </rPr>
          <t xml:space="preserve"> be posted to the Other Expenses Budget categories.  Budget Justification and rebudget at time of requisition required.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Liliana Teixeira-Davis</author>
    <author>Shala Bonyun</author>
    <author>TLP</author>
  </authors>
  <commentList>
    <comment ref="B27" authorId="0" shapeId="0" xr:uid="{00000000-0006-0000-0500-000001000000}">
      <text>
        <r>
          <rPr>
            <sz val="9"/>
            <color indexed="81"/>
            <rFont val="Tahoma"/>
            <family val="2"/>
          </rPr>
          <t xml:space="preserve">Insert up to the initial $25K for each subaward for the life of the project. See </t>
        </r>
        <r>
          <rPr>
            <b/>
            <i/>
            <sz val="9"/>
            <color indexed="81"/>
            <rFont val="Tahoma"/>
            <family val="2"/>
          </rPr>
          <t>Expense Accounts</t>
        </r>
        <r>
          <rPr>
            <sz val="9"/>
            <color indexed="81"/>
            <rFont val="Tahoma"/>
            <family val="2"/>
          </rPr>
          <t xml:space="preserve"> tab for more information on budgeting for subrecipients. 
</t>
        </r>
      </text>
    </comment>
    <comment ref="B29" authorId="0" shapeId="0" xr:uid="{D400ECA4-0B12-4E8D-8EAA-7C5816995631}">
      <text>
        <r>
          <rPr>
            <sz val="9"/>
            <color indexed="81"/>
            <rFont val="Tahoma"/>
            <family val="2"/>
          </rPr>
          <t xml:space="preserve">Insert up to the initial $50K for each subaward for the life of the project. See </t>
        </r>
        <r>
          <rPr>
            <b/>
            <i/>
            <sz val="9"/>
            <color indexed="81"/>
            <rFont val="Tahoma"/>
            <family val="2"/>
          </rPr>
          <t>Expense Accounts</t>
        </r>
        <r>
          <rPr>
            <sz val="9"/>
            <color indexed="81"/>
            <rFont val="Tahoma"/>
            <family val="2"/>
          </rPr>
          <t xml:space="preserve"> tab for more information on budgeting for subrecipients. 
</t>
        </r>
      </text>
    </comment>
    <comment ref="B36" authorId="1" shapeId="0" xr:uid="{00000000-0006-0000-0500-000002000000}">
      <text>
        <r>
          <rPr>
            <sz val="9"/>
            <color indexed="81"/>
            <rFont val="Tahoma"/>
            <family val="2"/>
          </rPr>
          <t xml:space="preserve">A separate detailed worksheet for participant support costs should be completed. See </t>
        </r>
        <r>
          <rPr>
            <b/>
            <i/>
            <sz val="9"/>
            <color indexed="81"/>
            <rFont val="Tahoma"/>
            <family val="2"/>
          </rPr>
          <t>Expense Accounts</t>
        </r>
        <r>
          <rPr>
            <sz val="9"/>
            <color indexed="81"/>
            <rFont val="Tahoma"/>
            <family val="2"/>
          </rPr>
          <t xml:space="preserve"> tab for more information</t>
        </r>
      </text>
    </comment>
    <comment ref="B37" authorId="2" shapeId="0" xr:uid="{00000000-0006-0000-0500-000003000000}">
      <text>
        <r>
          <rPr>
            <sz val="9"/>
            <color indexed="81"/>
            <rFont val="Tahoma"/>
            <family val="2"/>
          </rPr>
          <t>Transactions</t>
        </r>
        <r>
          <rPr>
            <b/>
            <sz val="9"/>
            <color indexed="81"/>
            <rFont val="Tahoma"/>
            <family val="2"/>
          </rPr>
          <t xml:space="preserve"> CANNOT</t>
        </r>
        <r>
          <rPr>
            <sz val="9"/>
            <color indexed="81"/>
            <rFont val="Tahoma"/>
            <family val="2"/>
          </rPr>
          <t xml:space="preserve"> be posted to the Other Expenses Budget categories.  Budget Justification and rebudget at time of requisition required.
</t>
        </r>
      </text>
    </comment>
    <comment ref="B38" authorId="2" shapeId="0" xr:uid="{00000000-0006-0000-0500-000004000000}">
      <text>
        <r>
          <rPr>
            <sz val="9"/>
            <color indexed="81"/>
            <rFont val="Tahoma"/>
            <family val="2"/>
          </rPr>
          <t>Transactions</t>
        </r>
        <r>
          <rPr>
            <b/>
            <sz val="9"/>
            <color indexed="81"/>
            <rFont val="Tahoma"/>
            <family val="2"/>
          </rPr>
          <t xml:space="preserve"> CANNOT</t>
        </r>
        <r>
          <rPr>
            <sz val="9"/>
            <color indexed="81"/>
            <rFont val="Tahoma"/>
            <family val="2"/>
          </rPr>
          <t xml:space="preserve"> be posted to the Other Expenses Budget categories.  Budget Justification and rebudget at time of requisition required.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Liliana Teixeira-Davis</author>
    <author>Shala Bonyun</author>
    <author>TLP</author>
  </authors>
  <commentList>
    <comment ref="B27" authorId="0" shapeId="0" xr:uid="{00000000-0006-0000-0600-000001000000}">
      <text>
        <r>
          <rPr>
            <sz val="9"/>
            <color indexed="81"/>
            <rFont val="Tahoma"/>
            <family val="2"/>
          </rPr>
          <t xml:space="preserve">Insert up to the initial $25K for each subaward for the life of the project. See </t>
        </r>
        <r>
          <rPr>
            <b/>
            <i/>
            <sz val="9"/>
            <color indexed="81"/>
            <rFont val="Tahoma"/>
            <family val="2"/>
          </rPr>
          <t>Expense Accounts</t>
        </r>
        <r>
          <rPr>
            <sz val="9"/>
            <color indexed="81"/>
            <rFont val="Tahoma"/>
            <family val="2"/>
          </rPr>
          <t xml:space="preserve"> tab for more information on budgeting for subrecipients. 
</t>
        </r>
      </text>
    </comment>
    <comment ref="B29" authorId="0" shapeId="0" xr:uid="{FC1A1F90-1CA7-4E89-ABD0-190A8400075B}">
      <text>
        <r>
          <rPr>
            <sz val="9"/>
            <color indexed="81"/>
            <rFont val="Tahoma"/>
            <family val="2"/>
          </rPr>
          <t xml:space="preserve">Insert up to the initial $50K for each subaward for the life of the project. See </t>
        </r>
        <r>
          <rPr>
            <b/>
            <i/>
            <sz val="9"/>
            <color indexed="81"/>
            <rFont val="Tahoma"/>
            <family val="2"/>
          </rPr>
          <t>Expense Accounts</t>
        </r>
        <r>
          <rPr>
            <sz val="9"/>
            <color indexed="81"/>
            <rFont val="Tahoma"/>
            <family val="2"/>
          </rPr>
          <t xml:space="preserve"> tab for more information on budgeting for subrecipients. 
</t>
        </r>
      </text>
    </comment>
    <comment ref="B36" authorId="1" shapeId="0" xr:uid="{00000000-0006-0000-0600-000002000000}">
      <text>
        <r>
          <rPr>
            <sz val="9"/>
            <color indexed="81"/>
            <rFont val="Tahoma"/>
            <family val="2"/>
          </rPr>
          <t xml:space="preserve">A separate detailed worksheet for participant support costs should be completed. See </t>
        </r>
        <r>
          <rPr>
            <b/>
            <i/>
            <sz val="9"/>
            <color indexed="81"/>
            <rFont val="Tahoma"/>
            <family val="2"/>
          </rPr>
          <t>Expense Accounts</t>
        </r>
        <r>
          <rPr>
            <sz val="9"/>
            <color indexed="81"/>
            <rFont val="Tahoma"/>
            <family val="2"/>
          </rPr>
          <t xml:space="preserve"> tab for more information</t>
        </r>
      </text>
    </comment>
    <comment ref="B37" authorId="2" shapeId="0" xr:uid="{00000000-0006-0000-0600-000003000000}">
      <text>
        <r>
          <rPr>
            <sz val="9"/>
            <color indexed="81"/>
            <rFont val="Tahoma"/>
            <family val="2"/>
          </rPr>
          <t>Transactions</t>
        </r>
        <r>
          <rPr>
            <b/>
            <sz val="9"/>
            <color indexed="81"/>
            <rFont val="Tahoma"/>
            <family val="2"/>
          </rPr>
          <t xml:space="preserve"> CANNOT</t>
        </r>
        <r>
          <rPr>
            <sz val="9"/>
            <color indexed="81"/>
            <rFont val="Tahoma"/>
            <family val="2"/>
          </rPr>
          <t xml:space="preserve"> be posted to the Other Expenses Budget categories.  Budget Justification and rebudget at time of requisition required.
</t>
        </r>
      </text>
    </comment>
    <comment ref="B38" authorId="2" shapeId="0" xr:uid="{00000000-0006-0000-0600-000004000000}">
      <text>
        <r>
          <rPr>
            <sz val="9"/>
            <color indexed="81"/>
            <rFont val="Tahoma"/>
            <family val="2"/>
          </rPr>
          <t>Transactions</t>
        </r>
        <r>
          <rPr>
            <b/>
            <sz val="9"/>
            <color indexed="81"/>
            <rFont val="Tahoma"/>
            <family val="2"/>
          </rPr>
          <t xml:space="preserve"> CANNOT</t>
        </r>
        <r>
          <rPr>
            <sz val="9"/>
            <color indexed="81"/>
            <rFont val="Tahoma"/>
            <family val="2"/>
          </rPr>
          <t xml:space="preserve"> be posted to the Other Expenses Budget categories.  Budget Justification and rebudget at time of requisition required.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Liliana Teixeira-Davis</author>
    <author>Shala Bonyun</author>
    <author>TLP</author>
  </authors>
  <commentList>
    <comment ref="B27" authorId="0" shapeId="0" xr:uid="{00000000-0006-0000-0700-000001000000}">
      <text>
        <r>
          <rPr>
            <sz val="9"/>
            <color indexed="81"/>
            <rFont val="Tahoma"/>
            <family val="2"/>
          </rPr>
          <t xml:space="preserve">Insert up to the initial $25K for each subaward for the life of the project. See </t>
        </r>
        <r>
          <rPr>
            <b/>
            <i/>
            <sz val="9"/>
            <color indexed="81"/>
            <rFont val="Tahoma"/>
            <family val="2"/>
          </rPr>
          <t>Expense Accounts</t>
        </r>
        <r>
          <rPr>
            <sz val="9"/>
            <color indexed="81"/>
            <rFont val="Tahoma"/>
            <family val="2"/>
          </rPr>
          <t xml:space="preserve"> tab for more information on budgeting for subrecipients. 
</t>
        </r>
      </text>
    </comment>
    <comment ref="B29" authorId="0" shapeId="0" xr:uid="{C23B7D32-5239-4B62-A816-ED234687A858}">
      <text>
        <r>
          <rPr>
            <sz val="9"/>
            <color indexed="81"/>
            <rFont val="Tahoma"/>
            <family val="2"/>
          </rPr>
          <t xml:space="preserve">Insert up to the initial $50K for each subaward for the life of the project. See </t>
        </r>
        <r>
          <rPr>
            <b/>
            <i/>
            <sz val="9"/>
            <color indexed="81"/>
            <rFont val="Tahoma"/>
            <family val="2"/>
          </rPr>
          <t>Expense Accounts</t>
        </r>
        <r>
          <rPr>
            <sz val="9"/>
            <color indexed="81"/>
            <rFont val="Tahoma"/>
            <family val="2"/>
          </rPr>
          <t xml:space="preserve"> tab for more information on budgeting for subrecipients. 
</t>
        </r>
      </text>
    </comment>
    <comment ref="B36" authorId="1" shapeId="0" xr:uid="{00000000-0006-0000-0700-000002000000}">
      <text>
        <r>
          <rPr>
            <sz val="9"/>
            <color indexed="81"/>
            <rFont val="Tahoma"/>
            <family val="2"/>
          </rPr>
          <t xml:space="preserve">A separate detailed worksheet for participant support costs should be completed. See </t>
        </r>
        <r>
          <rPr>
            <b/>
            <i/>
            <sz val="9"/>
            <color indexed="81"/>
            <rFont val="Tahoma"/>
            <family val="2"/>
          </rPr>
          <t>Expense Accounts</t>
        </r>
        <r>
          <rPr>
            <sz val="9"/>
            <color indexed="81"/>
            <rFont val="Tahoma"/>
            <family val="2"/>
          </rPr>
          <t xml:space="preserve"> tab for more information</t>
        </r>
      </text>
    </comment>
    <comment ref="B37" authorId="2" shapeId="0" xr:uid="{00000000-0006-0000-0700-000003000000}">
      <text>
        <r>
          <rPr>
            <sz val="9"/>
            <color indexed="81"/>
            <rFont val="Tahoma"/>
            <family val="2"/>
          </rPr>
          <t>Transactions</t>
        </r>
        <r>
          <rPr>
            <b/>
            <sz val="9"/>
            <color indexed="81"/>
            <rFont val="Tahoma"/>
            <family val="2"/>
          </rPr>
          <t xml:space="preserve"> CANNOT</t>
        </r>
        <r>
          <rPr>
            <sz val="9"/>
            <color indexed="81"/>
            <rFont val="Tahoma"/>
            <family val="2"/>
          </rPr>
          <t xml:space="preserve"> be posted to the Other Expenses Budget categories.  Budget Justification and rebudget at time of requisition required.
</t>
        </r>
      </text>
    </comment>
    <comment ref="B38" authorId="2" shapeId="0" xr:uid="{00000000-0006-0000-0700-000004000000}">
      <text>
        <r>
          <rPr>
            <sz val="9"/>
            <color indexed="81"/>
            <rFont val="Tahoma"/>
            <family val="2"/>
          </rPr>
          <t>Transactions</t>
        </r>
        <r>
          <rPr>
            <b/>
            <sz val="9"/>
            <color indexed="81"/>
            <rFont val="Tahoma"/>
            <family val="2"/>
          </rPr>
          <t xml:space="preserve"> CANNOT</t>
        </r>
        <r>
          <rPr>
            <sz val="9"/>
            <color indexed="81"/>
            <rFont val="Tahoma"/>
            <family val="2"/>
          </rPr>
          <t xml:space="preserve"> be posted to the Other Expenses Budget categories.  Budget Justification and rebudget at time of requisition required.</t>
        </r>
      </text>
    </comment>
  </commentList>
</comments>
</file>

<file path=xl/sharedStrings.xml><?xml version="1.0" encoding="utf-8"?>
<sst xmlns="http://schemas.openxmlformats.org/spreadsheetml/2006/main" count="1662" uniqueCount="489">
  <si>
    <t xml:space="preserve">Click to Convert Percent Effort to Calendar Months </t>
  </si>
  <si>
    <t>PI Name:</t>
  </si>
  <si>
    <t>Sponsor:</t>
  </si>
  <si>
    <t>Title:</t>
  </si>
  <si>
    <t>Make a Selection</t>
  </si>
  <si>
    <t xml:space="preserve"> Personnel</t>
  </si>
  <si>
    <t>Period 1</t>
  </si>
  <si>
    <t>Period 2</t>
  </si>
  <si>
    <t>Period 3</t>
  </si>
  <si>
    <t>Period 5</t>
  </si>
  <si>
    <t>12 month appointments</t>
  </si>
  <si>
    <t>Sponsor Funds Requested</t>
  </si>
  <si>
    <t>Regular Salary</t>
  </si>
  <si>
    <t>% Effort</t>
  </si>
  <si>
    <t>Salary</t>
  </si>
  <si>
    <t>Fringe Benefits</t>
  </si>
  <si>
    <t xml:space="preserve">Name </t>
  </si>
  <si>
    <t>9 month appointments</t>
  </si>
  <si>
    <t>Academic Salary</t>
  </si>
  <si>
    <t>Summer Salary</t>
  </si>
  <si>
    <t>Graduate Students</t>
  </si>
  <si>
    <t>Hourly Rate</t>
  </si>
  <si>
    <t>Academic Hours</t>
  </si>
  <si>
    <t>Summer Hours</t>
  </si>
  <si>
    <t>Undergraduate Students</t>
  </si>
  <si>
    <t>Name</t>
  </si>
  <si>
    <t xml:space="preserve">Other Non-Benefited </t>
  </si>
  <si>
    <t>Hours</t>
  </si>
  <si>
    <t>The University of Massachusetts Boston</t>
  </si>
  <si>
    <t>Office of Research and Sponsored Programs</t>
  </si>
  <si>
    <t>Proposal Information</t>
  </si>
  <si>
    <t>Project Grant #</t>
  </si>
  <si>
    <t>Period Start</t>
  </si>
  <si>
    <t>Proposal ID #</t>
  </si>
  <si>
    <t>Period End</t>
  </si>
  <si>
    <t>PI Name</t>
  </si>
  <si>
    <t>Sponsor</t>
  </si>
  <si>
    <t>Title</t>
  </si>
  <si>
    <t xml:space="preserve">PeopleSoft Descriptor </t>
  </si>
  <si>
    <t>Cost Share</t>
  </si>
  <si>
    <t>Total</t>
  </si>
  <si>
    <t>Summer Additional Compensation</t>
  </si>
  <si>
    <t>Attachment A:      Total Budget Worksheet</t>
  </si>
  <si>
    <t>Level 6</t>
  </si>
  <si>
    <t xml:space="preserve">Expense Accounts </t>
  </si>
  <si>
    <t>711000 - 725999</t>
  </si>
  <si>
    <t>728000 - 731998
756000 - 756999
760000 - 760999</t>
  </si>
  <si>
    <t>700804
732000 - 733999
786220
786900</t>
  </si>
  <si>
    <t>726000 - 726119
726200 - 726219
726221 - 726259
726261 - 726319
726400 - 727999
737100
737200</t>
  </si>
  <si>
    <t>726120 - 726199
726220 
726260
726320 - 726399</t>
  </si>
  <si>
    <t>769000 - 771999
775000 - 786219
786221 - 786899
786901 - 789999</t>
  </si>
  <si>
    <t>734000 - 737099
737201 - 737399
737401 - 741999
742011 - 753189
753200 - 753999</t>
  </si>
  <si>
    <t>757000 - 757269
757276 - 759999</t>
  </si>
  <si>
    <t>766000 - 768999</t>
  </si>
  <si>
    <t>761000 - 762999</t>
  </si>
  <si>
    <t>772000 - 774999</t>
  </si>
  <si>
    <t>757271 - 757275</t>
  </si>
  <si>
    <t>731999
742000 - 742009</t>
  </si>
  <si>
    <t>763000 - 765999</t>
  </si>
  <si>
    <t>790000 - 799199
799500 - 799999</t>
  </si>
  <si>
    <t>799400 - 799499</t>
  </si>
  <si>
    <t>Period 4</t>
  </si>
  <si>
    <t xml:space="preserve">Procedures &amp; Policies </t>
  </si>
  <si>
    <t>INSTRUCTIONS</t>
  </si>
  <si>
    <t>Click Here to Return to the Modular Budget Tab</t>
  </si>
  <si>
    <t>Split Rate Calculation Example:</t>
  </si>
  <si>
    <t>YEAR 1</t>
  </si>
  <si>
    <t>----</t>
  </si>
  <si>
    <t>Role</t>
  </si>
  <si>
    <t>Position</t>
  </si>
  <si>
    <t>Calendar Months</t>
  </si>
  <si>
    <t>Institutional Base Salary</t>
  </si>
  <si>
    <t>Salary Requested</t>
  </si>
  <si>
    <t>TOTAL</t>
  </si>
  <si>
    <t>Dr. Smith</t>
  </si>
  <si>
    <t>PI</t>
  </si>
  <si>
    <t>Professional Staff</t>
  </si>
  <si>
    <t>Year 1 of this project crosses 2 Fiscal Years: FY 09 and FY 10</t>
  </si>
  <si>
    <t>9 months are in FY 09</t>
  </si>
  <si>
    <t>FY 09 Benefit Rate</t>
  </si>
  <si>
    <t>3 months are in FY 10</t>
  </si>
  <si>
    <t>FY 10 Benefit Rate</t>
  </si>
  <si>
    <t>/12</t>
  </si>
  <si>
    <t>= Salary per month</t>
  </si>
  <si>
    <t>Salary per month</t>
  </si>
  <si>
    <t>FY 09 Benefit Amount</t>
  </si>
  <si>
    <t>Number of Months in FY</t>
  </si>
  <si>
    <t>x9</t>
  </si>
  <si>
    <t>x3</t>
  </si>
  <si>
    <t>FY 10 Benefit Amount</t>
  </si>
  <si>
    <t>FY 09 Salary</t>
  </si>
  <si>
    <t>FY 10 Salary</t>
  </si>
  <si>
    <t>Benefits for Year 1</t>
  </si>
  <si>
    <t>x35%</t>
  </si>
  <si>
    <t>x36%</t>
  </si>
  <si>
    <t>Return to Personnel Tab</t>
  </si>
  <si>
    <r>
      <rPr>
        <sz val="11"/>
        <rFont val="Calibri"/>
        <family val="2"/>
        <scheme val="minor"/>
      </rPr>
      <t xml:space="preserve">Institutional Base Salary of employees determined from </t>
    </r>
    <r>
      <rPr>
        <b/>
        <i/>
        <sz val="11"/>
        <rFont val="Calibri"/>
        <family val="2"/>
        <scheme val="minor"/>
      </rPr>
      <t xml:space="preserve">Human Resources </t>
    </r>
    <r>
      <rPr>
        <sz val="11"/>
        <rFont val="Calibri"/>
        <family val="2"/>
        <scheme val="minor"/>
      </rPr>
      <t>website via HR Direct (</t>
    </r>
    <r>
      <rPr>
        <sz val="11"/>
        <color rgb="FF0070C0"/>
        <rFont val="Calibri"/>
        <family val="2"/>
        <scheme val="minor"/>
      </rPr>
      <t>https://hr.umb.edu/hr-direct)</t>
    </r>
    <r>
      <rPr>
        <sz val="11"/>
        <rFont val="Calibri"/>
        <family val="2"/>
        <scheme val="minor"/>
      </rPr>
      <t xml:space="preserve">. Positions may include benefitted professional or classified staff, department chairs or deans, and university administrators etc. To see policies concerning these various positions and others please visit </t>
    </r>
    <r>
      <rPr>
        <sz val="11"/>
        <color rgb="FF0070C0"/>
        <rFont val="Calibri"/>
        <family val="2"/>
        <scheme val="minor"/>
      </rPr>
      <t>https://hr.umb.edu/policies</t>
    </r>
    <r>
      <rPr>
        <sz val="11"/>
        <rFont val="Calibri"/>
        <family val="2"/>
        <scheme val="minor"/>
      </rPr>
      <t xml:space="preserve"> for greater detail and information. </t>
    </r>
  </si>
  <si>
    <r>
      <t xml:space="preserve">Research involving </t>
    </r>
    <r>
      <rPr>
        <b/>
        <sz val="11"/>
        <rFont val="Calibri"/>
        <family val="2"/>
        <scheme val="minor"/>
      </rPr>
      <t>human subjects</t>
    </r>
    <r>
      <rPr>
        <sz val="11"/>
        <rFont val="Calibri"/>
        <family val="2"/>
        <scheme val="minor"/>
      </rPr>
      <t xml:space="preserve"> includes the recruitement of potential participants in research, collection of data about or from human subjectst (including surveys) and the use of existing data. University policy requires that all research involving human subjects be reviewed and approved by the UMB Institutional Review Board (IRB) prior to iniatiation of research. For greater guidance on how to begin the process please visit ORSP's</t>
    </r>
    <r>
      <rPr>
        <b/>
        <i/>
        <sz val="11"/>
        <color rgb="FF0070C0"/>
        <rFont val="Calibri"/>
        <family val="2"/>
        <scheme val="minor"/>
      </rPr>
      <t xml:space="preserve"> Research Compliance Page</t>
    </r>
    <r>
      <rPr>
        <sz val="11"/>
        <rFont val="Calibri"/>
        <family val="2"/>
        <scheme val="minor"/>
      </rPr>
      <t xml:space="preserve"> (</t>
    </r>
    <r>
      <rPr>
        <sz val="11"/>
        <color rgb="FF0070C0"/>
        <rFont val="Calibri"/>
        <family val="2"/>
        <scheme val="minor"/>
      </rPr>
      <t>https://www.umb.edu/orsp/compliance/human_subjects</t>
    </r>
    <r>
      <rPr>
        <sz val="11"/>
        <rFont val="Calibri"/>
        <family val="2"/>
        <scheme val="minor"/>
      </rPr>
      <t xml:space="preserve">). Refer to the </t>
    </r>
    <r>
      <rPr>
        <b/>
        <i/>
        <u/>
        <sz val="11"/>
        <color rgb="FF0070C0"/>
        <rFont val="Calibri"/>
        <family val="2"/>
        <scheme val="minor"/>
      </rPr>
      <t>Procurement Purchasing Policies and Procedures Account Codes</t>
    </r>
    <r>
      <rPr>
        <sz val="11"/>
        <rFont val="Calibri"/>
        <family val="2"/>
        <scheme val="minor"/>
      </rPr>
      <t xml:space="preserve"> under account code </t>
    </r>
    <r>
      <rPr>
        <b/>
        <u/>
        <sz val="11"/>
        <rFont val="Calibri"/>
        <family val="2"/>
        <scheme val="minor"/>
      </rPr>
      <t>742000</t>
    </r>
    <r>
      <rPr>
        <sz val="11"/>
        <rFont val="Calibri"/>
        <family val="2"/>
        <scheme val="minor"/>
      </rPr>
      <t xml:space="preserve"> </t>
    </r>
    <r>
      <rPr>
        <b/>
        <sz val="11"/>
        <rFont val="Calibri"/>
        <family val="2"/>
        <scheme val="minor"/>
      </rPr>
      <t xml:space="preserve">Human Subjects Compensation </t>
    </r>
    <r>
      <rPr>
        <sz val="11"/>
        <rFont val="Calibri"/>
        <family val="2"/>
        <scheme val="minor"/>
      </rPr>
      <t xml:space="preserve">for additional information. </t>
    </r>
  </si>
  <si>
    <r>
      <t xml:space="preserve">Typical special salary positions may include non-benefited employees, graduate and undergraduate  students. For policies &amp; procedures of non-benefitted employees/hires visit the </t>
    </r>
    <r>
      <rPr>
        <b/>
        <i/>
        <u/>
        <sz val="11"/>
        <color rgb="FF0070C0"/>
        <rFont val="Calibri"/>
        <family val="2"/>
        <scheme val="minor"/>
      </rPr>
      <t>Human Resources</t>
    </r>
    <r>
      <rPr>
        <sz val="11"/>
        <rFont val="Calibri"/>
        <family val="2"/>
        <scheme val="minor"/>
      </rPr>
      <t xml:space="preserve">. For policies on Graduate student payment rates visit the </t>
    </r>
    <r>
      <rPr>
        <b/>
        <i/>
        <sz val="11"/>
        <color rgb="FF0070C0"/>
        <rFont val="Calibri"/>
        <family val="2"/>
        <scheme val="minor"/>
      </rPr>
      <t>Office of Graduate Studies (OGS)</t>
    </r>
    <r>
      <rPr>
        <sz val="11"/>
        <rFont val="Calibri"/>
        <family val="2"/>
        <scheme val="minor"/>
      </rPr>
      <t xml:space="preserve"> website under</t>
    </r>
    <r>
      <rPr>
        <sz val="11"/>
        <color rgb="FF0070C0"/>
        <rFont val="Calibri"/>
        <family val="2"/>
        <scheme val="minor"/>
      </rPr>
      <t xml:space="preserve"> </t>
    </r>
    <r>
      <rPr>
        <b/>
        <i/>
        <u/>
        <sz val="11"/>
        <color rgb="FF0070C0"/>
        <rFont val="Calibri"/>
        <family val="2"/>
        <scheme val="minor"/>
      </rPr>
      <t>Faculty</t>
    </r>
    <r>
      <rPr>
        <sz val="11"/>
        <rFont val="Calibri"/>
        <family val="2"/>
        <scheme val="minor"/>
      </rPr>
      <t xml:space="preserve">.                                                                                                                                                                                                                                                                                                                                            For greater information on Undergraduate payment and/or hiring policies visit the </t>
    </r>
    <r>
      <rPr>
        <b/>
        <i/>
        <sz val="11"/>
        <color rgb="FF0070C0"/>
        <rFont val="Calibri"/>
        <family val="2"/>
        <scheme val="minor"/>
      </rPr>
      <t>Student Employment</t>
    </r>
    <r>
      <rPr>
        <sz val="11"/>
        <rFont val="Calibri"/>
        <family val="2"/>
        <scheme val="minor"/>
      </rPr>
      <t xml:space="preserve"> website at </t>
    </r>
    <r>
      <rPr>
        <sz val="11"/>
        <color rgb="FF0070C0"/>
        <rFont val="Calibri"/>
        <family val="2"/>
        <scheme val="minor"/>
      </rPr>
      <t>https://www.umb.edu/life_on_campus/student_employment</t>
    </r>
  </si>
  <si>
    <t>Salary Worksheet</t>
  </si>
  <si>
    <t>Notes</t>
  </si>
  <si>
    <r>
      <t>Federal regulations on materials and supplies, including costs of computing devices (</t>
    </r>
    <r>
      <rPr>
        <sz val="11"/>
        <color rgb="FF0070C0"/>
        <rFont val="Calibri"/>
        <family val="2"/>
        <scheme val="minor"/>
      </rPr>
      <t>2 CFR 200.453</t>
    </r>
    <r>
      <rPr>
        <sz val="11"/>
        <rFont val="Calibri"/>
        <family val="2"/>
        <scheme val="minor"/>
      </rPr>
      <t xml:space="preserve">) stipulate that costs are necessary to carry out the federal award, are charged at actual prices, allocated as direct costs and where federally-donated/furnished for performance in federal award, materials will be used without charge. Specific to computing devices, charging as dirct costs is allowable for devices that are essential and allocable, but not solely dedicated, to the performance of the federal award.  </t>
    </r>
    <r>
      <rPr>
        <b/>
        <sz val="11"/>
        <rFont val="Calibri"/>
        <family val="2"/>
        <scheme val="minor"/>
      </rPr>
      <t>Computing devices</t>
    </r>
    <r>
      <rPr>
        <sz val="11"/>
        <rFont val="Calibri"/>
        <family val="2"/>
        <scheme val="minor"/>
      </rPr>
      <t>, as defined by the Uniform Guidance (</t>
    </r>
    <r>
      <rPr>
        <sz val="11"/>
        <color rgb="FF0070C0"/>
        <rFont val="Calibri"/>
        <family val="2"/>
        <scheme val="minor"/>
      </rPr>
      <t>2 CFR §200.20</t>
    </r>
    <r>
      <rPr>
        <sz val="11"/>
        <rFont val="Calibri"/>
        <family val="2"/>
        <scheme val="minor"/>
      </rPr>
      <t>) &amp; (</t>
    </r>
    <r>
      <rPr>
        <sz val="11"/>
        <color rgb="FF0070C0"/>
        <rFont val="Calibri"/>
        <family val="2"/>
        <scheme val="minor"/>
      </rPr>
      <t>2 CFR §200.94</t>
    </r>
    <r>
      <rPr>
        <sz val="11"/>
        <rFont val="Calibri"/>
        <family val="2"/>
        <scheme val="minor"/>
      </rPr>
      <t xml:space="preserve">) are machines used to acquire, store, analyze, process and publish data/information electronically. A computing device is a </t>
    </r>
    <r>
      <rPr>
        <u/>
        <sz val="11"/>
        <rFont val="Calibri"/>
        <family val="2"/>
        <scheme val="minor"/>
      </rPr>
      <t>supply</t>
    </r>
    <r>
      <rPr>
        <sz val="11"/>
        <rFont val="Calibri"/>
        <family val="2"/>
        <scheme val="minor"/>
      </rPr>
      <t xml:space="preserve"> if the acquisition cost is less than </t>
    </r>
    <r>
      <rPr>
        <b/>
        <sz val="11"/>
        <rFont val="Calibri"/>
        <family val="2"/>
        <scheme val="minor"/>
      </rPr>
      <t>$5,000</t>
    </r>
    <r>
      <rPr>
        <sz val="11"/>
        <rFont val="Calibri"/>
        <family val="2"/>
        <scheme val="minor"/>
      </rPr>
      <t>. Examples may include desktop and laptop computers, e-readers, printers, I-pads, external devices etc. For greater guidance on purchases please refer to the</t>
    </r>
    <r>
      <rPr>
        <b/>
        <i/>
        <sz val="11"/>
        <rFont val="Calibri"/>
        <family val="2"/>
        <scheme val="minor"/>
      </rPr>
      <t xml:space="preserve"> </t>
    </r>
    <r>
      <rPr>
        <b/>
        <i/>
        <u/>
        <sz val="11"/>
        <color rgb="FF0070C0"/>
        <rFont val="Calibri"/>
        <family val="2"/>
        <scheme val="minor"/>
      </rPr>
      <t>Procurement Purchases of Services Policy</t>
    </r>
    <r>
      <rPr>
        <sz val="11"/>
        <rFont val="Calibri"/>
        <family val="2"/>
        <scheme val="minor"/>
      </rPr>
      <t xml:space="preserve"> and the </t>
    </r>
    <r>
      <rPr>
        <b/>
        <i/>
        <sz val="11"/>
        <color rgb="FF0070C0"/>
        <rFont val="Calibri"/>
        <family val="2"/>
        <scheme val="minor"/>
      </rPr>
      <t>University Account Codes</t>
    </r>
    <r>
      <rPr>
        <sz val="11"/>
        <rFont val="Calibri"/>
        <family val="2"/>
        <scheme val="minor"/>
      </rPr>
      <t xml:space="preserve"> for the appropriateness of purchase. </t>
    </r>
  </si>
  <si>
    <t>1 .</t>
  </si>
  <si>
    <t>2 .</t>
  </si>
  <si>
    <t>Cumulative Sponsor</t>
  </si>
  <si>
    <t>Facilities and Administrative Rate         ===&gt;</t>
  </si>
  <si>
    <t>Cumulative Cost Share</t>
  </si>
  <si>
    <r>
      <t xml:space="preserve">Indirect costs are  based on the University's negotiated rates with the cognizant federal authority, the Department of Health and Human Services (DHHS). </t>
    </r>
    <r>
      <rPr>
        <b/>
        <sz val="11"/>
        <rFont val="Calibri"/>
        <family val="2"/>
        <scheme val="minor"/>
      </rPr>
      <t>Indirect (Facilities and Administrative) Costs</t>
    </r>
    <r>
      <rPr>
        <sz val="11"/>
        <rFont val="Calibri"/>
        <family val="2"/>
        <scheme val="minor"/>
      </rPr>
      <t xml:space="preserve"> can be defined as general institutional costs incurred for a common or joint purpose benefitting more than one cost objective, and therefore, cannot be readily or specifically identified with a particular research project, instructional activity, or any other institutional activity (</t>
    </r>
    <r>
      <rPr>
        <sz val="11"/>
        <color rgb="FF0070C0"/>
        <rFont val="Calibri"/>
        <family val="2"/>
        <scheme val="minor"/>
      </rPr>
      <t>2 CFR §200.56</t>
    </r>
    <r>
      <rPr>
        <sz val="11"/>
        <rFont val="Calibri"/>
        <family val="2"/>
        <scheme val="minor"/>
      </rPr>
      <t xml:space="preserve">). The University's F&amp;A rate are determined by an agreement with the federal government in accordance with the federal Uniform Guidance. Visit ORSP's website under </t>
    </r>
    <r>
      <rPr>
        <b/>
        <i/>
        <u/>
        <sz val="11"/>
        <color rgb="FF0070C0"/>
        <rFont val="Calibri"/>
        <family val="2"/>
        <scheme val="minor"/>
      </rPr>
      <t>PI Toolkit</t>
    </r>
    <r>
      <rPr>
        <sz val="11"/>
        <rFont val="Calibri"/>
        <family val="2"/>
        <scheme val="minor"/>
      </rPr>
      <t xml:space="preserve"> for access to the most current </t>
    </r>
    <r>
      <rPr>
        <b/>
        <sz val="11"/>
        <rFont val="Calibri"/>
        <family val="2"/>
        <scheme val="minor"/>
      </rPr>
      <t>F&amp;A Cost Agreement</t>
    </r>
    <r>
      <rPr>
        <sz val="11"/>
        <rFont val="Calibri"/>
        <family val="2"/>
        <scheme val="minor"/>
      </rPr>
      <t xml:space="preserve">. Additional guidance on what rate to use (e.g. Research/Institutional or On-Campus/Off-Campus) select </t>
    </r>
    <r>
      <rPr>
        <b/>
        <sz val="11"/>
        <rFont val="Calibri"/>
        <family val="2"/>
        <scheme val="minor"/>
      </rPr>
      <t xml:space="preserve">F&amp;A Rates: Steps to Determine Which Rate to Use </t>
    </r>
    <r>
      <rPr>
        <sz val="11"/>
        <rFont val="Calibri"/>
        <family val="2"/>
        <scheme val="minor"/>
      </rPr>
      <t xml:space="preserve">also under the </t>
    </r>
    <r>
      <rPr>
        <b/>
        <i/>
        <u/>
        <sz val="11"/>
        <color rgb="FF0070C0"/>
        <rFont val="Calibri"/>
        <family val="2"/>
        <scheme val="minor"/>
      </rPr>
      <t>PI Toolkit</t>
    </r>
    <r>
      <rPr>
        <sz val="11"/>
        <rFont val="Calibri"/>
        <family val="2"/>
        <scheme val="minor"/>
      </rPr>
      <t xml:space="preserve"> tab. To see how indirect costs come to play at an institution checkout the                                                                                                                       </t>
    </r>
    <r>
      <rPr>
        <i/>
        <sz val="11"/>
        <color rgb="FF0070C0"/>
        <rFont val="Calibri"/>
        <family val="2"/>
        <scheme val="minor"/>
      </rPr>
      <t>COGR Costs of Federally Sponsored Research Infograph</t>
    </r>
    <r>
      <rPr>
        <sz val="11"/>
        <rFont val="Calibri"/>
        <family val="2"/>
        <scheme val="minor"/>
      </rPr>
      <t xml:space="preserve">. </t>
    </r>
  </si>
  <si>
    <t>Salaries (Non-Benefited Employees)</t>
  </si>
  <si>
    <t>Salaries (Benefited Employees)</t>
  </si>
  <si>
    <t>FY2022</t>
  </si>
  <si>
    <t>Regular Salary (Total)</t>
  </si>
  <si>
    <t>Special Salary (Total)</t>
  </si>
  <si>
    <t>Foreign Travel</t>
  </si>
  <si>
    <t>Operational Costs &amp; Services</t>
  </si>
  <si>
    <t>Supplies and Materials</t>
  </si>
  <si>
    <t>Human Subjects</t>
  </si>
  <si>
    <t>Infrastructure &amp; Construction</t>
  </si>
  <si>
    <t>Equipment Lease Rent</t>
  </si>
  <si>
    <t>Participant Support Costs</t>
  </si>
  <si>
    <t xml:space="preserve">National Travel </t>
  </si>
  <si>
    <t xml:space="preserve">Tuition/Fees, Fellowships </t>
  </si>
  <si>
    <r>
      <t xml:space="preserve"> </t>
    </r>
    <r>
      <rPr>
        <sz val="12"/>
        <rFont val="Arial"/>
        <family val="2"/>
      </rPr>
      <t xml:space="preserve">Applicable </t>
    </r>
    <r>
      <rPr>
        <b/>
        <sz val="12"/>
        <rFont val="Arial"/>
        <family val="2"/>
      </rPr>
      <t>Fringe</t>
    </r>
    <r>
      <rPr>
        <sz val="12"/>
        <rFont val="Arial"/>
        <family val="2"/>
      </rPr>
      <t xml:space="preserve"> will automatically populate </t>
    </r>
  </si>
  <si>
    <t>Total Indirect Cost</t>
  </si>
  <si>
    <t>Total Cost of Project (Direct + Indirect)</t>
  </si>
  <si>
    <t>Total Direct Cost</t>
  </si>
  <si>
    <t>Tuition/Fees, Fellowships</t>
  </si>
  <si>
    <r>
      <rPr>
        <b/>
        <sz val="10"/>
        <rFont val="Calibri"/>
        <family val="2"/>
        <scheme val="minor"/>
      </rPr>
      <t>Subaward/Subcontract &lt;=25K</t>
    </r>
    <r>
      <rPr>
        <sz val="10"/>
        <rFont val="Calibri"/>
        <family val="2"/>
        <scheme val="minor"/>
      </rPr>
      <t>: Sum of first $25,000/subrecipient</t>
    </r>
  </si>
  <si>
    <r>
      <t xml:space="preserve">Capital Equipment </t>
    </r>
    <r>
      <rPr>
        <sz val="10"/>
        <rFont val="Calibri"/>
        <family val="2"/>
        <scheme val="minor"/>
      </rPr>
      <t>(per unit cost of $5K&gt;)</t>
    </r>
  </si>
  <si>
    <r>
      <t xml:space="preserve">Other Expense </t>
    </r>
    <r>
      <rPr>
        <sz val="10"/>
        <rFont val="Calibri"/>
        <family val="2"/>
        <scheme val="minor"/>
      </rPr>
      <t>(Included in BASE)</t>
    </r>
  </si>
  <si>
    <r>
      <t xml:space="preserve">Subaward/Subcontract &lt;=25K: </t>
    </r>
    <r>
      <rPr>
        <sz val="10"/>
        <rFont val="Calibri"/>
        <family val="2"/>
        <scheme val="minor"/>
      </rPr>
      <t>Sum of first $25,000/subrecipient</t>
    </r>
  </si>
  <si>
    <r>
      <t xml:space="preserve">Subaward/Subcontract &gt;25K: </t>
    </r>
    <r>
      <rPr>
        <sz val="10"/>
        <rFont val="Calibri"/>
        <family val="2"/>
        <scheme val="minor"/>
      </rPr>
      <t xml:space="preserve">Sum of excess above $25,000/subrecipient </t>
    </r>
  </si>
  <si>
    <r>
      <t xml:space="preserve">Total Personnel </t>
    </r>
    <r>
      <rPr>
        <sz val="11"/>
        <rFont val="Calibri"/>
        <family val="2"/>
        <scheme val="minor"/>
      </rPr>
      <t>(Salaries+Fringe)</t>
    </r>
  </si>
  <si>
    <r>
      <t xml:space="preserve">Total Personnel Costs </t>
    </r>
    <r>
      <rPr>
        <sz val="11"/>
        <rFont val="Calibri"/>
        <family val="2"/>
        <scheme val="minor"/>
      </rPr>
      <t>(Salaries+Fringe)</t>
    </r>
  </si>
  <si>
    <t>Special Salary</t>
  </si>
  <si>
    <r>
      <t xml:space="preserve">National </t>
    </r>
    <r>
      <rPr>
        <b/>
        <sz val="11"/>
        <rFont val="Calibri"/>
        <family val="2"/>
        <scheme val="minor"/>
      </rPr>
      <t>Travel</t>
    </r>
  </si>
  <si>
    <r>
      <rPr>
        <b/>
        <sz val="10"/>
        <rFont val="Calibri"/>
        <family val="2"/>
        <scheme val="minor"/>
      </rPr>
      <t xml:space="preserve">Consultant/Contract for Service </t>
    </r>
    <r>
      <rPr>
        <sz val="10"/>
        <rFont val="Calibri"/>
        <family val="2"/>
        <scheme val="minor"/>
      </rPr>
      <t>(UPST, Procurement)</t>
    </r>
  </si>
  <si>
    <r>
      <t xml:space="preserve">Other Expense </t>
    </r>
    <r>
      <rPr>
        <sz val="11"/>
        <rFont val="Calibri"/>
        <family val="2"/>
        <scheme val="minor"/>
      </rPr>
      <t>(Excluded from BASE)</t>
    </r>
  </si>
  <si>
    <r>
      <t xml:space="preserve">Regular (AA) Salary
</t>
    </r>
    <r>
      <rPr>
        <b/>
        <sz val="11"/>
        <rFont val="Calibri"/>
        <family val="2"/>
        <scheme val="minor"/>
      </rPr>
      <t xml:space="preserve">6REGSALARY
</t>
    </r>
    <r>
      <rPr>
        <sz val="11"/>
        <rFont val="Calibri"/>
        <family val="2"/>
        <scheme val="minor"/>
      </rPr>
      <t xml:space="preserve">Level 6 Regular Salary
</t>
    </r>
    <r>
      <rPr>
        <b/>
        <sz val="11"/>
        <rFont val="Calibri"/>
        <family val="2"/>
        <scheme val="minor"/>
      </rPr>
      <t>700483</t>
    </r>
    <r>
      <rPr>
        <sz val="11"/>
        <rFont val="Calibri"/>
        <family val="2"/>
        <scheme val="minor"/>
      </rPr>
      <t xml:space="preserve">
AA Payroll</t>
    </r>
  </si>
  <si>
    <r>
      <t xml:space="preserve">Special (CC) Salary
</t>
    </r>
    <r>
      <rPr>
        <b/>
        <sz val="11"/>
        <rFont val="Calibri"/>
        <family val="2"/>
        <scheme val="minor"/>
      </rPr>
      <t xml:space="preserve">6SPECLSALARY
</t>
    </r>
    <r>
      <rPr>
        <sz val="11"/>
        <rFont val="Calibri"/>
        <family val="2"/>
        <scheme val="minor"/>
      </rPr>
      <t xml:space="preserve">Level 6 Special Salary
</t>
    </r>
    <r>
      <rPr>
        <b/>
        <sz val="11"/>
        <rFont val="Calibri"/>
        <family val="2"/>
        <scheme val="minor"/>
      </rPr>
      <t xml:space="preserve">700484
</t>
    </r>
    <r>
      <rPr>
        <sz val="11"/>
        <rFont val="Calibri"/>
        <family val="2"/>
        <scheme val="minor"/>
      </rPr>
      <t>CC Salary</t>
    </r>
  </si>
  <si>
    <r>
      <t xml:space="preserve">Fringe + GEO + C. Fee
</t>
    </r>
    <r>
      <rPr>
        <b/>
        <sz val="11"/>
        <rFont val="Calibri"/>
        <family val="2"/>
        <scheme val="minor"/>
      </rPr>
      <t>6FRINGE</t>
    </r>
    <r>
      <rPr>
        <sz val="11"/>
        <rFont val="Calibri"/>
        <family val="2"/>
        <scheme val="minor"/>
      </rPr>
      <t xml:space="preserve">
Level 6 Fringe
</t>
    </r>
    <r>
      <rPr>
        <b/>
        <sz val="11"/>
        <rFont val="Calibri"/>
        <family val="2"/>
        <scheme val="minor"/>
      </rPr>
      <t>700829</t>
    </r>
    <r>
      <rPr>
        <sz val="11"/>
        <rFont val="Calibri"/>
        <family val="2"/>
        <scheme val="minor"/>
      </rPr>
      <t xml:space="preserve">
Fringe Benefits</t>
    </r>
  </si>
  <si>
    <r>
      <t xml:space="preserve">Fringe benefits are negotiated annually between the Commonwealth of MA and the Department of Health and Human Services (DHHS). Fringe benefits are costs associated with employee related expenses including health plan, pension plan, and workman's compensation expenses among others. For greater guidance on fringe benefits and the fringe rate determination please visit the Commonwealth of MA Comptroller's page: </t>
    </r>
    <r>
      <rPr>
        <sz val="11"/>
        <color rgb="FF0070C0"/>
        <rFont val="Calibri"/>
        <family val="2"/>
        <scheme val="minor"/>
      </rPr>
      <t>EMPLOYEE FRINGE BENEFITS</t>
    </r>
    <r>
      <rPr>
        <sz val="11"/>
        <rFont val="Calibri"/>
        <family val="2"/>
        <scheme val="minor"/>
      </rPr>
      <t xml:space="preserve">  and </t>
    </r>
    <r>
      <rPr>
        <sz val="11"/>
        <color rgb="FF0070C0"/>
        <rFont val="Calibri"/>
        <family val="2"/>
        <scheme val="minor"/>
      </rPr>
      <t>MA COMPTROLLER FISCAL UPDATES</t>
    </r>
    <r>
      <rPr>
        <sz val="11"/>
        <rFont val="Calibri"/>
        <family val="2"/>
        <scheme val="minor"/>
      </rPr>
      <t xml:space="preserve">.                                                                                                                                                                                                                                                                                                                                 </t>
    </r>
    <r>
      <rPr>
        <b/>
        <sz val="11"/>
        <rFont val="Calibri"/>
        <family val="2"/>
        <scheme val="minor"/>
      </rPr>
      <t xml:space="preserve">Internally:  </t>
    </r>
    <r>
      <rPr>
        <sz val="11"/>
        <rFont val="Calibri"/>
        <family val="2"/>
        <scheme val="minor"/>
      </rPr>
      <t xml:space="preserve">For access to UMB's fringe rate matrix, visit </t>
    </r>
    <r>
      <rPr>
        <b/>
        <i/>
        <sz val="11"/>
        <rFont val="Calibri"/>
        <family val="2"/>
        <scheme val="minor"/>
      </rPr>
      <t>ORSP's</t>
    </r>
    <r>
      <rPr>
        <sz val="11"/>
        <rFont val="Calibri"/>
        <family val="2"/>
        <scheme val="minor"/>
      </rPr>
      <t xml:space="preserve"> page under </t>
    </r>
    <r>
      <rPr>
        <b/>
        <sz val="11"/>
        <rFont val="Calibri"/>
        <family val="2"/>
        <scheme val="minor"/>
      </rPr>
      <t>PI Toolkit</t>
    </r>
    <r>
      <rPr>
        <sz val="11"/>
        <rFont val="Calibri"/>
        <family val="2"/>
        <scheme val="minor"/>
      </rPr>
      <t xml:space="preserve"> (</t>
    </r>
    <r>
      <rPr>
        <sz val="11"/>
        <color rgb="FF0070C0"/>
        <rFont val="Calibri"/>
        <family val="2"/>
        <scheme val="minor"/>
      </rPr>
      <t>https://www.umb.edu/orsp/pi_toolkit#panel_left_5</t>
    </r>
    <r>
      <rPr>
        <sz val="11"/>
        <rFont val="Calibri"/>
        <family val="2"/>
        <scheme val="minor"/>
      </rPr>
      <t xml:space="preserve">) and select </t>
    </r>
    <r>
      <rPr>
        <b/>
        <sz val="11"/>
        <rFont val="Calibri"/>
        <family val="2"/>
        <scheme val="minor"/>
      </rPr>
      <t>Fringe Rate Matrix FY##</t>
    </r>
    <r>
      <rPr>
        <sz val="11"/>
        <rFont val="Calibri"/>
        <family val="2"/>
        <scheme val="minor"/>
      </rPr>
      <t xml:space="preserve">. The most up-to-date rates will be posted on the website. </t>
    </r>
  </si>
  <si>
    <r>
      <t xml:space="preserve">Travel - National/Emp Rel
</t>
    </r>
    <r>
      <rPr>
        <b/>
        <sz val="11"/>
        <rFont val="Calibri"/>
        <family val="2"/>
        <scheme val="minor"/>
      </rPr>
      <t>6TRAVELNAT</t>
    </r>
    <r>
      <rPr>
        <sz val="11"/>
        <rFont val="Calibri"/>
        <family val="2"/>
        <scheme val="minor"/>
      </rPr>
      <t xml:space="preserve">
Level 6 Travel -  National
</t>
    </r>
    <r>
      <rPr>
        <b/>
        <sz val="11"/>
        <rFont val="Calibri"/>
        <family val="2"/>
        <scheme val="minor"/>
      </rPr>
      <t>700485</t>
    </r>
    <r>
      <rPr>
        <sz val="11"/>
        <rFont val="Calibri"/>
        <family val="2"/>
        <scheme val="minor"/>
      </rPr>
      <t xml:space="preserve">
National Travel Exp</t>
    </r>
  </si>
  <si>
    <r>
      <t xml:space="preserve">See </t>
    </r>
    <r>
      <rPr>
        <b/>
        <i/>
        <sz val="11"/>
        <color theme="1"/>
        <rFont val="Calibri"/>
        <family val="2"/>
        <scheme val="minor"/>
      </rPr>
      <t>Controller's Office Employee Travel Policy &amp; Procedures</t>
    </r>
    <r>
      <rPr>
        <sz val="11"/>
        <color theme="1"/>
        <rFont val="Calibri"/>
        <family val="2"/>
        <scheme val="minor"/>
      </rPr>
      <t xml:space="preserve"> (</t>
    </r>
    <r>
      <rPr>
        <sz val="11"/>
        <color rgb="FF0070C0"/>
        <rFont val="Calibri"/>
        <family val="2"/>
        <scheme val="minor"/>
      </rPr>
      <t>https://www.umb.edu/controller/policies</t>
    </r>
    <r>
      <rPr>
        <sz val="11"/>
        <color theme="1"/>
        <rFont val="Calibri"/>
        <family val="2"/>
        <scheme val="minor"/>
      </rPr>
      <t xml:space="preserve">).  For travel charged to a sponsored project or grant, the Principal Investigator (PI) must ensure that, in addition to campus guidelines, all grantor and funding agency restrictions are followed. Federal regulations prohibit the charging of business class or first class air travel to federally sponsored projects.
o Federally sponsored trips should utilize U.S. flag carriers at the lowest available rates. 
o Sponsored project travel must adhere to this policy unless the sponsor imposes greater restrictions. 
</t>
    </r>
  </si>
  <si>
    <r>
      <t xml:space="preserve">Travel - Foreign
</t>
    </r>
    <r>
      <rPr>
        <b/>
        <sz val="11"/>
        <rFont val="Calibri"/>
        <family val="2"/>
        <scheme val="minor"/>
      </rPr>
      <t>6TRAVELFGN</t>
    </r>
    <r>
      <rPr>
        <sz val="11"/>
        <rFont val="Calibri"/>
        <family val="2"/>
        <scheme val="minor"/>
      </rPr>
      <t xml:space="preserve">
Level 5 Travel - Foreign
</t>
    </r>
    <r>
      <rPr>
        <b/>
        <sz val="11"/>
        <rFont val="Calibri"/>
        <family val="2"/>
        <scheme val="minor"/>
      </rPr>
      <t>700486</t>
    </r>
    <r>
      <rPr>
        <sz val="11"/>
        <rFont val="Calibri"/>
        <family val="2"/>
        <scheme val="minor"/>
      </rPr>
      <t xml:space="preserve">
Foreign Travel Exp</t>
    </r>
  </si>
  <si>
    <r>
      <t xml:space="preserve">See </t>
    </r>
    <r>
      <rPr>
        <b/>
        <i/>
        <sz val="11"/>
        <color theme="1"/>
        <rFont val="Calibri"/>
        <family val="2"/>
        <scheme val="minor"/>
      </rPr>
      <t xml:space="preserve">Controller's Office </t>
    </r>
    <r>
      <rPr>
        <b/>
        <i/>
        <u/>
        <sz val="11"/>
        <color rgb="FF0070C0"/>
        <rFont val="Calibri"/>
        <family val="2"/>
        <scheme val="minor"/>
      </rPr>
      <t>Employee Travel Policy &amp; Procedures</t>
    </r>
    <r>
      <rPr>
        <sz val="11"/>
        <color theme="1"/>
        <rFont val="Calibri"/>
        <family val="2"/>
        <scheme val="minor"/>
      </rPr>
      <t xml:space="preserve">. For travel charged to a sponsored project or grant, the Principal Investigator (PI) must ensure that, in addition to campus guidelines, all grantor and funding agency restrictions are followed. Federal regulations prohibit the charging of business class or first class air travel to federally sponsored projects.
o Federally sponsored trips should utilize U.S. flag carriers at the lowest available rates. 
o Sponsored project travel must adhere to this policy unless the sponsor imposes greater restrictions. 
</t>
    </r>
  </si>
  <si>
    <r>
      <t xml:space="preserve">Operational/Client Expenses
</t>
    </r>
    <r>
      <rPr>
        <b/>
        <sz val="11"/>
        <rFont val="Calibri"/>
        <family val="2"/>
        <scheme val="minor"/>
      </rPr>
      <t>6OPERATIONAL</t>
    </r>
    <r>
      <rPr>
        <sz val="11"/>
        <rFont val="Calibri"/>
        <family val="2"/>
        <scheme val="minor"/>
      </rPr>
      <t xml:space="preserve">
Level 6 Operational Client Exp
</t>
    </r>
    <r>
      <rPr>
        <b/>
        <sz val="11"/>
        <rFont val="Calibri"/>
        <family val="2"/>
        <scheme val="minor"/>
      </rPr>
      <t>700489</t>
    </r>
    <r>
      <rPr>
        <sz val="11"/>
        <rFont val="Calibri"/>
        <family val="2"/>
        <scheme val="minor"/>
      </rPr>
      <t xml:space="preserve">
Operational Services Exp</t>
    </r>
  </si>
  <si>
    <r>
      <t xml:space="preserve">See </t>
    </r>
    <r>
      <rPr>
        <b/>
        <i/>
        <sz val="11"/>
        <color theme="1"/>
        <rFont val="Calibri"/>
        <family val="2"/>
        <scheme val="minor"/>
      </rPr>
      <t>Procurement Purchasing Policies &amp; Procedures for Operational Services</t>
    </r>
    <r>
      <rPr>
        <sz val="11"/>
        <color theme="1"/>
        <rFont val="Calibri"/>
        <family val="2"/>
        <scheme val="minor"/>
      </rPr>
      <t xml:space="preserve"> (</t>
    </r>
    <r>
      <rPr>
        <sz val="11"/>
        <color rgb="FF0070C0"/>
        <rFont val="Calibri"/>
        <family val="2"/>
        <scheme val="minor"/>
      </rPr>
      <t>https://www.umb.edu/contracts_compliance/procurement/purchasing/operational</t>
    </r>
    <r>
      <rPr>
        <sz val="11"/>
        <color theme="1"/>
        <rFont val="Calibri"/>
        <family val="2"/>
        <scheme val="minor"/>
      </rPr>
      <t>). Operational service contract is a non-payroll payment for performance of a specialized service, generally over an extended period of time. These payments are usually made to a legal entity other than an individual. The Purchasing Department does not process hiring of individuals; therefore, any Contractor that is not a sole proprietorship must be processed through Human Resources. Normally service contracts, the delivery of a defined end product or service
Examples of such services are:
Data Analysis, Computer Services, Photographic Services, Transcription Services, Testing or Evaluation Services, etc.</t>
    </r>
  </si>
  <si>
    <r>
      <t xml:space="preserve">Supplies
</t>
    </r>
    <r>
      <rPr>
        <b/>
        <sz val="11"/>
        <rFont val="Calibri"/>
        <family val="2"/>
        <scheme val="minor"/>
      </rPr>
      <t>6SUPPLIES</t>
    </r>
    <r>
      <rPr>
        <sz val="11"/>
        <rFont val="Calibri"/>
        <family val="2"/>
        <scheme val="minor"/>
      </rPr>
      <t xml:space="preserve">
Level 6 Supplies
</t>
    </r>
    <r>
      <rPr>
        <b/>
        <sz val="11"/>
        <rFont val="Calibri"/>
        <family val="2"/>
        <scheme val="minor"/>
      </rPr>
      <t>700877</t>
    </r>
    <r>
      <rPr>
        <sz val="11"/>
        <rFont val="Calibri"/>
        <family val="2"/>
        <scheme val="minor"/>
      </rPr>
      <t xml:space="preserve">
Supplies and Materials</t>
    </r>
  </si>
  <si>
    <r>
      <t xml:space="preserve">Consultant
</t>
    </r>
    <r>
      <rPr>
        <b/>
        <sz val="11"/>
        <rFont val="Calibri"/>
        <family val="2"/>
        <scheme val="minor"/>
      </rPr>
      <t>6CONSULTANT</t>
    </r>
    <r>
      <rPr>
        <sz val="11"/>
        <rFont val="Calibri"/>
        <family val="2"/>
        <scheme val="minor"/>
      </rPr>
      <t xml:space="preserve">
Level 6 Consultant
</t>
    </r>
    <r>
      <rPr>
        <b/>
        <sz val="11"/>
        <rFont val="Calibri"/>
        <family val="2"/>
        <scheme val="minor"/>
      </rPr>
      <t>700488</t>
    </r>
    <r>
      <rPr>
        <sz val="11"/>
        <rFont val="Calibri"/>
        <family val="2"/>
        <scheme val="minor"/>
      </rPr>
      <t xml:space="preserve">
Consultants</t>
    </r>
  </si>
  <si>
    <r>
      <t xml:space="preserve">Federal regulations for </t>
    </r>
    <r>
      <rPr>
        <b/>
        <sz val="11"/>
        <color theme="1"/>
        <rFont val="Calibri"/>
        <family val="2"/>
        <scheme val="minor"/>
      </rPr>
      <t>Professional Services costs</t>
    </r>
    <r>
      <rPr>
        <sz val="11"/>
        <color theme="1"/>
        <rFont val="Calibri"/>
        <family val="2"/>
        <scheme val="minor"/>
      </rPr>
      <t xml:space="preserve"> (</t>
    </r>
    <r>
      <rPr>
        <sz val="11"/>
        <color rgb="FF0070C0"/>
        <rFont val="Calibri"/>
        <family val="2"/>
        <scheme val="minor"/>
      </rPr>
      <t>2 CFR §200.459</t>
    </r>
    <r>
      <rPr>
        <sz val="11"/>
        <color theme="1"/>
        <rFont val="Calibri"/>
        <family val="2"/>
        <scheme val="minor"/>
      </rPr>
      <t xml:space="preserve">) under the Uniform Guidance indicate that professional or consultant services rendered are from members of a particular profession or possess a special skill, are not employees of the non-federal entity (UMB), the nature and scope are relevant to the services required, there is necessity for the service,  . See </t>
    </r>
    <r>
      <rPr>
        <b/>
        <i/>
        <sz val="11"/>
        <color theme="1"/>
        <rFont val="Calibri"/>
        <family val="2"/>
        <scheme val="minor"/>
      </rPr>
      <t>Procurement Purchases of Services Policy</t>
    </r>
    <r>
      <rPr>
        <sz val="11"/>
        <color theme="1"/>
        <rFont val="Calibri"/>
        <family val="2"/>
        <scheme val="minor"/>
      </rPr>
      <t xml:space="preserve"> (</t>
    </r>
    <r>
      <rPr>
        <sz val="11"/>
        <color rgb="FF0070C0"/>
        <rFont val="Calibri"/>
        <family val="2"/>
        <scheme val="minor"/>
      </rPr>
      <t>https://www.umb.edu/contracts_compliance/procurement/purchasing</t>
    </r>
    <r>
      <rPr>
        <sz val="11"/>
        <color theme="1"/>
        <rFont val="Calibri"/>
        <family val="2"/>
        <scheme val="minor"/>
      </rPr>
      <t>). A “consultant” shall mean any person who, as a non-employee of the Commonwealth, gives advice or employee training and whose compensation is payable from Object Class HH. No person employed by the University, as a consultant shall directly or indirectly supervise another temporary or permanent employee of the University.</t>
    </r>
    <r>
      <rPr>
        <b/>
        <sz val="11"/>
        <color rgb="FFFF0000"/>
        <rFont val="Calibri"/>
        <family val="2"/>
        <scheme val="minor"/>
      </rPr>
      <t xml:space="preserve"> </t>
    </r>
  </si>
  <si>
    <r>
      <t xml:space="preserve">Subcontracts </t>
    </r>
    <r>
      <rPr>
        <sz val="11"/>
        <color indexed="10"/>
        <rFont val="Calibri"/>
        <family val="2"/>
        <scheme val="minor"/>
      </rPr>
      <t>&lt;=</t>
    </r>
    <r>
      <rPr>
        <sz val="11"/>
        <rFont val="Calibri"/>
        <family val="2"/>
        <scheme val="minor"/>
      </rPr>
      <t xml:space="preserve"> $25K
</t>
    </r>
    <r>
      <rPr>
        <b/>
        <sz val="11"/>
        <rFont val="Calibri"/>
        <family val="2"/>
        <scheme val="minor"/>
      </rPr>
      <t>6SUBCONTRACT</t>
    </r>
    <r>
      <rPr>
        <b/>
        <sz val="11"/>
        <color indexed="10"/>
        <rFont val="Calibri"/>
        <family val="2"/>
        <scheme val="minor"/>
      </rPr>
      <t>&lt;=</t>
    </r>
    <r>
      <rPr>
        <b/>
        <sz val="11"/>
        <rFont val="Calibri"/>
        <family val="2"/>
        <scheme val="minor"/>
      </rPr>
      <t xml:space="preserve"> 25</t>
    </r>
    <r>
      <rPr>
        <sz val="11"/>
        <rFont val="Calibri"/>
        <family val="2"/>
        <scheme val="minor"/>
      </rPr>
      <t xml:space="preserve">
Level 6 Subcontracts </t>
    </r>
    <r>
      <rPr>
        <sz val="11"/>
        <color indexed="10"/>
        <rFont val="Calibri"/>
        <family val="2"/>
        <scheme val="minor"/>
      </rPr>
      <t>&lt;=</t>
    </r>
    <r>
      <rPr>
        <sz val="11"/>
        <rFont val="Calibri"/>
        <family val="2"/>
        <scheme val="minor"/>
      </rPr>
      <t xml:space="preserve"> 25
</t>
    </r>
    <r>
      <rPr>
        <b/>
        <sz val="11"/>
        <rFont val="Calibri"/>
        <family val="2"/>
        <scheme val="minor"/>
      </rPr>
      <t>700849</t>
    </r>
    <r>
      <rPr>
        <sz val="11"/>
        <rFont val="Calibri"/>
        <family val="2"/>
        <scheme val="minor"/>
      </rPr>
      <t xml:space="preserve">
Subcontracts </t>
    </r>
    <r>
      <rPr>
        <sz val="11"/>
        <color indexed="10"/>
        <rFont val="Calibri"/>
        <family val="2"/>
        <scheme val="minor"/>
      </rPr>
      <t>&lt;=</t>
    </r>
    <r>
      <rPr>
        <sz val="11"/>
        <rFont val="Calibri"/>
        <family val="2"/>
        <scheme val="minor"/>
      </rPr>
      <t xml:space="preserve"> 25</t>
    </r>
  </si>
  <si>
    <r>
      <rPr>
        <b/>
        <sz val="11"/>
        <color theme="1"/>
        <rFont val="Calibri"/>
        <family val="2"/>
        <scheme val="minor"/>
      </rPr>
      <t>Subaward Up to $25,000</t>
    </r>
    <r>
      <rPr>
        <sz val="11"/>
        <color theme="1"/>
        <rFont val="Calibri"/>
        <family val="2"/>
        <scheme val="minor"/>
      </rPr>
      <t xml:space="preserve">. See </t>
    </r>
    <r>
      <rPr>
        <b/>
        <i/>
        <sz val="11"/>
        <color theme="1"/>
        <rFont val="Calibri"/>
        <family val="2"/>
        <scheme val="minor"/>
      </rPr>
      <t>Procurement Purchasing Policies &amp; Procedures</t>
    </r>
    <r>
      <rPr>
        <sz val="11"/>
        <color theme="1"/>
        <rFont val="Calibri"/>
        <family val="2"/>
        <scheme val="minor"/>
      </rPr>
      <t xml:space="preserve"> (</t>
    </r>
    <r>
      <rPr>
        <sz val="11"/>
        <color rgb="FF0070C0"/>
        <rFont val="Calibri"/>
        <family val="2"/>
        <scheme val="minor"/>
      </rPr>
      <t>https://www.umb.edu/contracts_compliance/procurement/purchasing/account_codes</t>
    </r>
    <r>
      <rPr>
        <sz val="11"/>
        <color theme="1"/>
        <rFont val="Calibri"/>
        <family val="2"/>
        <scheme val="minor"/>
      </rPr>
      <t xml:space="preserve">) </t>
    </r>
    <r>
      <rPr>
        <b/>
        <i/>
        <sz val="11"/>
        <color theme="1"/>
        <rFont val="Calibri"/>
        <family val="2"/>
        <scheme val="minor"/>
      </rPr>
      <t xml:space="preserve">University Account Codes (pdf) </t>
    </r>
    <r>
      <rPr>
        <sz val="11"/>
        <color theme="1"/>
        <rFont val="Calibri"/>
        <family val="2"/>
        <scheme val="minor"/>
      </rPr>
      <t xml:space="preserve">under account code </t>
    </r>
    <r>
      <rPr>
        <b/>
        <u/>
        <sz val="11"/>
        <color theme="1"/>
        <rFont val="Calibri"/>
        <family val="2"/>
        <scheme val="minor"/>
      </rPr>
      <t>757275</t>
    </r>
    <r>
      <rPr>
        <sz val="11"/>
        <color theme="1"/>
        <rFont val="Calibri"/>
        <family val="2"/>
        <scheme val="minor"/>
      </rPr>
      <t>.  T</t>
    </r>
    <r>
      <rPr>
        <i/>
        <sz val="11"/>
        <color theme="1"/>
        <rFont val="Calibri"/>
        <family val="2"/>
        <scheme val="minor"/>
      </rPr>
      <t>his Account Code is to be used only for SubAward/SubContract issued by ORSP and you must make sure that there is a fully executed agreement in place before using this account code. A SubAward/SubContract agreement must be to an institution, never an individual, with the project under the direction of a principal investigator. The recipient should be an integral part of the project, whose participation is necessary for its completion – a collaborator. They participate in the development of the scope of services and budget, and they have some control over how their piece of the project is done. The F &amp; A costs will be charged to this grant.</t>
    </r>
  </si>
  <si>
    <r>
      <t xml:space="preserve">Subcontracts &gt; $25K
</t>
    </r>
    <r>
      <rPr>
        <b/>
        <sz val="11"/>
        <rFont val="Calibri"/>
        <family val="2"/>
        <scheme val="minor"/>
      </rPr>
      <t>6SUBCONTRACT&gt;25</t>
    </r>
    <r>
      <rPr>
        <sz val="11"/>
        <rFont val="Calibri"/>
        <family val="2"/>
        <scheme val="minor"/>
      </rPr>
      <t xml:space="preserve">
Level 6 Subcontracts &gt; 25
</t>
    </r>
    <r>
      <rPr>
        <b/>
        <sz val="11"/>
        <rFont val="Calibri"/>
        <family val="2"/>
        <scheme val="minor"/>
      </rPr>
      <t>700850</t>
    </r>
    <r>
      <rPr>
        <sz val="11"/>
        <rFont val="Calibri"/>
        <family val="2"/>
        <scheme val="minor"/>
      </rPr>
      <t xml:space="preserve">
Subcontracts &gt; 25</t>
    </r>
  </si>
  <si>
    <r>
      <rPr>
        <b/>
        <sz val="11"/>
        <color theme="1"/>
        <rFont val="Calibri"/>
        <family val="2"/>
        <scheme val="minor"/>
      </rPr>
      <t>Subaward over $25,000</t>
    </r>
    <r>
      <rPr>
        <sz val="11"/>
        <color theme="1"/>
        <rFont val="Calibri"/>
        <family val="2"/>
        <scheme val="minor"/>
      </rPr>
      <t xml:space="preserve">. See </t>
    </r>
    <r>
      <rPr>
        <b/>
        <i/>
        <sz val="11"/>
        <color theme="1"/>
        <rFont val="Calibri"/>
        <family val="2"/>
        <scheme val="minor"/>
      </rPr>
      <t xml:space="preserve">Procurement </t>
    </r>
    <r>
      <rPr>
        <b/>
        <i/>
        <u/>
        <sz val="11"/>
        <color rgb="FF0070C0"/>
        <rFont val="Calibri"/>
        <family val="2"/>
        <scheme val="minor"/>
      </rPr>
      <t>Purchasing Policies &amp; Procedures</t>
    </r>
    <r>
      <rPr>
        <u/>
        <sz val="11"/>
        <color rgb="FF0070C0"/>
        <rFont val="Calibri"/>
        <family val="2"/>
        <scheme val="minor"/>
      </rPr>
      <t xml:space="preserve"> </t>
    </r>
    <r>
      <rPr>
        <sz val="11"/>
        <color theme="1"/>
        <rFont val="Calibri"/>
        <family val="2"/>
        <scheme val="minor"/>
      </rPr>
      <t xml:space="preserve"> </t>
    </r>
    <r>
      <rPr>
        <b/>
        <i/>
        <sz val="11"/>
        <color theme="1"/>
        <rFont val="Calibri"/>
        <family val="2"/>
        <scheme val="minor"/>
      </rPr>
      <t xml:space="preserve">University Account Codes (pdf) </t>
    </r>
    <r>
      <rPr>
        <sz val="11"/>
        <color theme="1"/>
        <rFont val="Calibri"/>
        <family val="2"/>
        <scheme val="minor"/>
      </rPr>
      <t xml:space="preserve">under account code </t>
    </r>
    <r>
      <rPr>
        <b/>
        <u/>
        <sz val="11"/>
        <color theme="1"/>
        <rFont val="Calibri"/>
        <family val="2"/>
        <scheme val="minor"/>
      </rPr>
      <t>757270</t>
    </r>
    <r>
      <rPr>
        <sz val="11"/>
        <color theme="1"/>
        <rFont val="Calibri"/>
        <family val="2"/>
        <scheme val="minor"/>
      </rPr>
      <t>.  T</t>
    </r>
    <r>
      <rPr>
        <i/>
        <sz val="11"/>
        <color theme="1"/>
        <rFont val="Calibri"/>
        <family val="2"/>
        <scheme val="minor"/>
      </rPr>
      <t xml:space="preserve">his Account Code is to be used only for SubAward/SubContract issued by ORSP and you must make sure that there is a fully executed agreement in place before using this account code. A SubAward/SubContract agreement must be to an institution, never an individual, with the project under the direction of a principal investigator. The recipient should be an integral part of the project, whose participation is necessary for its completion – a collaborator. They participate in the development of the scope of services and budget, and they have some control over how their piece of the project is done. </t>
    </r>
    <r>
      <rPr>
        <sz val="11"/>
        <color theme="1"/>
        <rFont val="Calibri"/>
        <family val="2"/>
        <scheme val="minor"/>
      </rPr>
      <t>No F&amp;A (MTDC)</t>
    </r>
  </si>
  <si>
    <r>
      <t xml:space="preserve">Human Subjects
</t>
    </r>
    <r>
      <rPr>
        <b/>
        <sz val="11"/>
        <rFont val="Calibri"/>
        <family val="2"/>
        <scheme val="minor"/>
      </rPr>
      <t>6HUMANSUBJECTS</t>
    </r>
    <r>
      <rPr>
        <sz val="11"/>
        <rFont val="Calibri"/>
        <family val="2"/>
        <scheme val="minor"/>
      </rPr>
      <t xml:space="preserve">
Level 6 Human Subjects
</t>
    </r>
    <r>
      <rPr>
        <b/>
        <sz val="11"/>
        <rFont val="Calibri"/>
        <family val="2"/>
        <scheme val="minor"/>
      </rPr>
      <t>700457</t>
    </r>
    <r>
      <rPr>
        <sz val="11"/>
        <rFont val="Calibri"/>
        <family val="2"/>
        <scheme val="minor"/>
      </rPr>
      <t xml:space="preserve">
Human Subjects Budget</t>
    </r>
  </si>
  <si>
    <r>
      <t xml:space="preserve">Infrastructure/Construction
</t>
    </r>
    <r>
      <rPr>
        <b/>
        <sz val="11"/>
        <rFont val="Calibri"/>
        <family val="2"/>
        <scheme val="minor"/>
      </rPr>
      <t>6INFRASTRUCTURE</t>
    </r>
    <r>
      <rPr>
        <sz val="11"/>
        <rFont val="Calibri"/>
        <family val="2"/>
        <scheme val="minor"/>
      </rPr>
      <t xml:space="preserve">
Level 6 Infrastructure &amp; Construction
</t>
    </r>
    <r>
      <rPr>
        <b/>
        <sz val="11"/>
        <rFont val="Calibri"/>
        <family val="2"/>
        <scheme val="minor"/>
      </rPr>
      <t>700883</t>
    </r>
    <r>
      <rPr>
        <sz val="11"/>
        <rFont val="Calibri"/>
        <family val="2"/>
        <scheme val="minor"/>
      </rPr>
      <t xml:space="preserve">
Infrastructure &amp; Land</t>
    </r>
  </si>
  <si>
    <r>
      <t xml:space="preserve">Prior to budgeting </t>
    </r>
    <r>
      <rPr>
        <b/>
        <sz val="11"/>
        <color theme="1"/>
        <rFont val="Calibri"/>
        <family val="2"/>
        <scheme val="minor"/>
      </rPr>
      <t xml:space="preserve">Contact the </t>
    </r>
    <r>
      <rPr>
        <b/>
        <i/>
        <u/>
        <sz val="11"/>
        <color rgb="FF0070C0"/>
        <rFont val="Calibri"/>
        <family val="2"/>
        <scheme val="minor"/>
      </rPr>
      <t>ORSP Grant and Contract Administrator</t>
    </r>
    <r>
      <rPr>
        <b/>
        <sz val="11"/>
        <color theme="1"/>
        <rFont val="Calibri"/>
        <family val="2"/>
        <scheme val="minor"/>
      </rPr>
      <t xml:space="preserve"> </t>
    </r>
    <r>
      <rPr>
        <sz val="11"/>
        <color theme="1"/>
        <rFont val="Calibri"/>
        <family val="2"/>
        <scheme val="minor"/>
      </rPr>
      <t>assigned to your department to discuss the allowability of cost.</t>
    </r>
  </si>
  <si>
    <r>
      <t xml:space="preserve">Equipment
</t>
    </r>
    <r>
      <rPr>
        <b/>
        <sz val="11"/>
        <rFont val="Calibri"/>
        <family val="2"/>
        <scheme val="minor"/>
      </rPr>
      <t>6EQUIPMENT</t>
    </r>
    <r>
      <rPr>
        <sz val="11"/>
        <rFont val="Calibri"/>
        <family val="2"/>
        <scheme val="minor"/>
      </rPr>
      <t xml:space="preserve">
Level 6 Equipment
</t>
    </r>
    <r>
      <rPr>
        <b/>
        <sz val="11"/>
        <rFont val="Calibri"/>
        <family val="2"/>
        <scheme val="minor"/>
      </rPr>
      <t>700459</t>
    </r>
    <r>
      <rPr>
        <sz val="11"/>
        <rFont val="Calibri"/>
        <family val="2"/>
        <scheme val="minor"/>
      </rPr>
      <t xml:space="preserve">
Equipment Budget</t>
    </r>
  </si>
  <si>
    <r>
      <t>Under the Uniform Guidance (</t>
    </r>
    <r>
      <rPr>
        <sz val="11"/>
        <color rgb="FF0070C0"/>
        <rFont val="Calibri"/>
        <family val="2"/>
        <scheme val="minor"/>
      </rPr>
      <t>2 CFR §200.33</t>
    </r>
    <r>
      <rPr>
        <sz val="11"/>
        <color theme="1"/>
        <rFont val="Calibri"/>
        <family val="2"/>
        <scheme val="minor"/>
      </rPr>
      <t xml:space="preserve">) Equipment is described as tangible property, including information technology systems, having a useful life of more than one year and a per-unit acquisition costs which equals or exceeds the lesser of the capitalization level established at $5,000. See </t>
    </r>
    <r>
      <rPr>
        <b/>
        <i/>
        <u/>
        <sz val="11"/>
        <color rgb="FF0070C0"/>
        <rFont val="Calibri"/>
        <family val="2"/>
        <scheme val="minor"/>
      </rPr>
      <t>Procurement Purchasing Policies &amp; Procedures</t>
    </r>
    <r>
      <rPr>
        <sz val="11"/>
        <color theme="1"/>
        <rFont val="Calibri"/>
        <family val="2"/>
        <scheme val="minor"/>
      </rPr>
      <t xml:space="preserve"> for Capital Equipment categorization (Moveable equipment with a unit cost (or value) of $5000 or greater). Also see </t>
    </r>
    <r>
      <rPr>
        <b/>
        <i/>
        <sz val="11"/>
        <color theme="1"/>
        <rFont val="Calibri"/>
        <family val="2"/>
        <scheme val="minor"/>
      </rPr>
      <t>Contracts &amp; Compliance's Property Policies &amp; Procedures</t>
    </r>
    <r>
      <rPr>
        <sz val="11"/>
        <color theme="1"/>
        <rFont val="Calibri"/>
        <family val="2"/>
        <scheme val="minor"/>
      </rPr>
      <t xml:space="preserve"> (</t>
    </r>
    <r>
      <rPr>
        <sz val="11"/>
        <color rgb="FF0070C0"/>
        <rFont val="Calibri"/>
        <family val="2"/>
        <scheme val="minor"/>
      </rPr>
      <t>https://www.umb.edu/contracts_compliance/property</t>
    </r>
    <r>
      <rPr>
        <sz val="11"/>
        <color theme="1"/>
        <rFont val="Calibri"/>
        <family val="2"/>
        <scheme val="minor"/>
      </rPr>
      <t xml:space="preserve">) on Equipment Management as well as the </t>
    </r>
    <r>
      <rPr>
        <b/>
        <i/>
        <sz val="11"/>
        <color theme="1"/>
        <rFont val="Calibri"/>
        <family val="2"/>
        <scheme val="minor"/>
      </rPr>
      <t xml:space="preserve">Equipment Requisition Procedure </t>
    </r>
    <r>
      <rPr>
        <sz val="11"/>
        <color theme="1"/>
        <rFont val="Calibri"/>
        <family val="2"/>
        <scheme val="minor"/>
      </rPr>
      <t>(</t>
    </r>
    <r>
      <rPr>
        <sz val="11"/>
        <color rgb="FF0070C0"/>
        <rFont val="Calibri"/>
        <family val="2"/>
        <scheme val="minor"/>
      </rPr>
      <t>https://www.umb.edu/contracts_compliance/property/policies</t>
    </r>
    <r>
      <rPr>
        <sz val="11"/>
        <color theme="1"/>
        <rFont val="Calibri"/>
        <family val="2"/>
        <scheme val="minor"/>
      </rPr>
      <t>)</t>
    </r>
  </si>
  <si>
    <r>
      <t xml:space="preserve">Equipment Lease/Rent/Repair
</t>
    </r>
    <r>
      <rPr>
        <b/>
        <sz val="11"/>
        <rFont val="Calibri"/>
        <family val="2"/>
        <scheme val="minor"/>
      </rPr>
      <t>6EQUIPLEASE</t>
    </r>
    <r>
      <rPr>
        <sz val="11"/>
        <rFont val="Calibri"/>
        <family val="2"/>
        <scheme val="minor"/>
      </rPr>
      <t xml:space="preserve">
Level 6 Equipment Lease Rent
</t>
    </r>
    <r>
      <rPr>
        <b/>
        <sz val="11"/>
        <rFont val="Calibri"/>
        <family val="2"/>
        <scheme val="minor"/>
      </rPr>
      <t>700494</t>
    </r>
    <r>
      <rPr>
        <sz val="11"/>
        <rFont val="Calibri"/>
        <family val="2"/>
        <scheme val="minor"/>
      </rPr>
      <t xml:space="preserve">
Equipment, Lease, Rent</t>
    </r>
  </si>
  <si>
    <r>
      <rPr>
        <sz val="11"/>
        <rFont val="Calibri"/>
        <family val="2"/>
        <scheme val="minor"/>
      </rPr>
      <t>Under the federal Uniform Guidance (</t>
    </r>
    <r>
      <rPr>
        <sz val="11"/>
        <color rgb="FF0070C0"/>
        <rFont val="Calibri"/>
        <family val="2"/>
        <scheme val="minor"/>
      </rPr>
      <t>2 CFR §200.465</t>
    </r>
    <r>
      <rPr>
        <sz val="11"/>
        <rFont val="Calibri"/>
        <family val="2"/>
        <scheme val="minor"/>
      </rPr>
      <t xml:space="preserve">) rental costs of real property and equipment provides guidelines on the treatment of capital leases. </t>
    </r>
    <r>
      <rPr>
        <sz val="11"/>
        <color theme="1"/>
        <rFont val="Calibri"/>
        <family val="2"/>
        <scheme val="minor"/>
      </rPr>
      <t xml:space="preserve">See </t>
    </r>
    <r>
      <rPr>
        <b/>
        <i/>
        <u/>
        <sz val="11"/>
        <color rgb="FF0070C0"/>
        <rFont val="Calibri"/>
        <family val="2"/>
        <scheme val="minor"/>
      </rPr>
      <t xml:space="preserve">Procurement Purchasing Policies &amp; Procedures </t>
    </r>
    <r>
      <rPr>
        <b/>
        <i/>
        <sz val="11"/>
        <color theme="1"/>
        <rFont val="Calibri"/>
        <family val="2"/>
        <scheme val="minor"/>
      </rPr>
      <t>University Account Codes (pdf)</t>
    </r>
    <r>
      <rPr>
        <sz val="11"/>
        <color theme="1"/>
        <rFont val="Calibri"/>
        <family val="2"/>
        <scheme val="minor"/>
      </rPr>
      <t xml:space="preserve"> for definition and determination of equipment lease, rent or repair. 
Lease of Equipment - Long Term Lease without Ownership, longer than 9 months.  
</t>
    </r>
    <r>
      <rPr>
        <i/>
        <sz val="11"/>
        <color theme="1"/>
        <rFont val="Calibri"/>
        <family val="2"/>
        <scheme val="minor"/>
      </rPr>
      <t>Rental of Equipment</t>
    </r>
    <r>
      <rPr>
        <sz val="11"/>
        <color theme="1"/>
        <rFont val="Calibri"/>
        <family val="2"/>
        <scheme val="minor"/>
      </rPr>
      <t xml:space="preserve"> – Short term use without ownership, less than 9 months.                                                                                                                                                 </t>
    </r>
    <r>
      <rPr>
        <i/>
        <sz val="11"/>
        <color theme="1"/>
        <rFont val="Calibri"/>
        <family val="2"/>
        <scheme val="minor"/>
      </rPr>
      <t>Maintenance and Repair of Equipment</t>
    </r>
    <r>
      <rPr>
        <sz val="11"/>
        <color theme="1"/>
        <rFont val="Calibri"/>
        <family val="2"/>
        <scheme val="minor"/>
      </rPr>
      <t xml:space="preserve"> – Includes replacement parts only as part of the Services.</t>
    </r>
  </si>
  <si>
    <r>
      <t xml:space="preserve">Other Non-Personnel
</t>
    </r>
    <r>
      <rPr>
        <b/>
        <sz val="11"/>
        <rFont val="Calibri"/>
        <family val="2"/>
        <scheme val="minor"/>
      </rPr>
      <t>6OTHERNONPER</t>
    </r>
    <r>
      <rPr>
        <sz val="11"/>
        <rFont val="Calibri"/>
        <family val="2"/>
        <scheme val="minor"/>
      </rPr>
      <t xml:space="preserve">
Level 6 Other Non Personnel
</t>
    </r>
    <r>
      <rPr>
        <b/>
        <sz val="11"/>
        <rFont val="Calibri"/>
        <family val="2"/>
        <scheme val="minor"/>
      </rPr>
      <t>700825</t>
    </r>
    <r>
      <rPr>
        <sz val="11"/>
        <rFont val="Calibri"/>
        <family val="2"/>
        <scheme val="minor"/>
      </rPr>
      <t xml:space="preserve">
Other Non-Personnel</t>
    </r>
  </si>
  <si>
    <r>
      <t xml:space="preserve">Information on </t>
    </r>
    <r>
      <rPr>
        <b/>
        <sz val="11"/>
        <rFont val="Calibri"/>
        <family val="2"/>
        <scheme val="minor"/>
      </rPr>
      <t>Tuition/Fees, Fellowships as well as access to the fee schedule</t>
    </r>
    <r>
      <rPr>
        <sz val="11"/>
        <rFont val="Calibri"/>
        <family val="2"/>
        <scheme val="minor"/>
      </rPr>
      <t xml:space="preserve"> can be found on UMB's</t>
    </r>
    <r>
      <rPr>
        <b/>
        <i/>
        <sz val="11"/>
        <rFont val="Calibri"/>
        <family val="2"/>
        <scheme val="minor"/>
      </rPr>
      <t xml:space="preserve"> Registrar's Office </t>
    </r>
    <r>
      <rPr>
        <sz val="11"/>
        <rFont val="Calibri"/>
        <family val="2"/>
        <scheme val="minor"/>
      </rPr>
      <t>website (</t>
    </r>
    <r>
      <rPr>
        <sz val="11"/>
        <color rgb="FF0070C0"/>
        <rFont val="Calibri"/>
        <family val="2"/>
        <scheme val="minor"/>
      </rPr>
      <t>https://www.umb.edu/bursar/tuition_and_fees</t>
    </r>
    <r>
      <rPr>
        <sz val="11"/>
        <rFont val="Calibri"/>
        <family val="2"/>
        <scheme val="minor"/>
      </rPr>
      <t xml:space="preserve">).  </t>
    </r>
    <r>
      <rPr>
        <b/>
        <sz val="11"/>
        <rFont val="Calibri"/>
        <family val="2"/>
        <scheme val="minor"/>
      </rPr>
      <t>Participant Support</t>
    </r>
    <r>
      <rPr>
        <sz val="11"/>
        <rFont val="Calibri"/>
        <family val="2"/>
        <scheme val="minor"/>
      </rPr>
      <t xml:space="preserve"> costs are direct costs for items such as stipends, subsistence allowance, travel and registration fees on behalf of participants or trainees (not employees). Policies on participant support can be found under the </t>
    </r>
    <r>
      <rPr>
        <b/>
        <sz val="11"/>
        <rFont val="Calibri"/>
        <family val="2"/>
        <scheme val="minor"/>
      </rPr>
      <t xml:space="preserve">Research Policies </t>
    </r>
    <r>
      <rPr>
        <sz val="11"/>
        <rFont val="Calibri"/>
        <family val="2"/>
        <scheme val="minor"/>
      </rPr>
      <t>tab on the ORSP website (</t>
    </r>
    <r>
      <rPr>
        <sz val="11"/>
        <color rgb="FF0070C0"/>
        <rFont val="Calibri"/>
        <family val="2"/>
        <scheme val="minor"/>
      </rPr>
      <t>https://www.umb.edu/orsp/research_policies/alphabetical</t>
    </r>
    <r>
      <rPr>
        <sz val="11"/>
        <rFont val="Calibri"/>
        <family val="2"/>
        <scheme val="minor"/>
      </rPr>
      <t>). UMB follows the policy of creating a separate sub-account/project grant for participant support cost payments. A separate detailed ORSP Budgetworksheet should be completed and provided during the proposal and/or award stage for Participant Support.</t>
    </r>
  </si>
  <si>
    <r>
      <t xml:space="preserve">Other Expenses
</t>
    </r>
    <r>
      <rPr>
        <b/>
        <sz val="11"/>
        <rFont val="Calibri"/>
        <family val="2"/>
        <scheme val="minor"/>
      </rPr>
      <t>6OTHEXPENSE</t>
    </r>
    <r>
      <rPr>
        <sz val="11"/>
        <rFont val="Calibri"/>
        <family val="2"/>
        <scheme val="minor"/>
      </rPr>
      <t xml:space="preserve">
Level 6 Other Expenses
</t>
    </r>
    <r>
      <rPr>
        <b/>
        <sz val="11"/>
        <rFont val="Calibri"/>
        <family val="2"/>
        <scheme val="minor"/>
      </rPr>
      <t>700503</t>
    </r>
    <r>
      <rPr>
        <sz val="11"/>
        <rFont val="Calibri"/>
        <family val="2"/>
        <scheme val="minor"/>
      </rPr>
      <t xml:space="preserve">
Other Exp</t>
    </r>
  </si>
  <si>
    <r>
      <t>The other direct costs (or other expenses) category includes those costs that are allowed as a direct charge to the sponsored project and are directly associated to the project's performance. Consult the program solicitation for guidelines on how to budget.</t>
    </r>
    <r>
      <rPr>
        <b/>
        <i/>
        <sz val="11"/>
        <rFont val="Calibri"/>
        <family val="2"/>
        <scheme val="minor"/>
      </rPr>
      <t xml:space="preserve"> Detailed explanation on these costs should be provided in the budget narrative/justification</t>
    </r>
    <r>
      <rPr>
        <sz val="11"/>
        <rFont val="Calibri"/>
        <family val="2"/>
        <scheme val="minor"/>
      </rPr>
      <t>. Prior to budgeting Contact the ORSP Grant and Contract Administrator assigned to your department to discuss the allowability of cost.</t>
    </r>
  </si>
  <si>
    <r>
      <t xml:space="preserve">Indirect Costs
</t>
    </r>
    <r>
      <rPr>
        <b/>
        <sz val="11"/>
        <rFont val="Calibri"/>
        <family val="2"/>
        <scheme val="minor"/>
      </rPr>
      <t>6FACADM</t>
    </r>
    <r>
      <rPr>
        <sz val="11"/>
        <rFont val="Calibri"/>
        <family val="2"/>
        <scheme val="minor"/>
      </rPr>
      <t xml:space="preserve">
Level 6 F &amp; A Costs
</t>
    </r>
    <r>
      <rPr>
        <b/>
        <sz val="11"/>
        <rFont val="Calibri"/>
        <family val="2"/>
        <scheme val="minor"/>
      </rPr>
      <t>700828</t>
    </r>
    <r>
      <rPr>
        <sz val="11"/>
        <rFont val="Calibri"/>
        <family val="2"/>
        <scheme val="minor"/>
      </rPr>
      <t xml:space="preserve">
F&amp;A </t>
    </r>
  </si>
  <si>
    <t>Budget Category</t>
  </si>
  <si>
    <t>6REGSALARY</t>
  </si>
  <si>
    <r>
      <t xml:space="preserve">Other Expense </t>
    </r>
    <r>
      <rPr>
        <sz val="10"/>
        <rFont val="Calibri"/>
        <family val="2"/>
        <scheme val="minor"/>
      </rPr>
      <t>(Excluded from BASE)</t>
    </r>
  </si>
  <si>
    <r>
      <rPr>
        <b/>
        <sz val="10"/>
        <rFont val="Calibri"/>
        <family val="2"/>
        <scheme val="minor"/>
      </rPr>
      <t>Subaward/Subcontract &gt;25K</t>
    </r>
    <r>
      <rPr>
        <sz val="10"/>
        <rFont val="Calibri"/>
        <family val="2"/>
        <scheme val="minor"/>
      </rPr>
      <t xml:space="preserve">: Sum in excess above $25,000/subrecipient </t>
    </r>
  </si>
  <si>
    <t>6SPECLSALARY</t>
  </si>
  <si>
    <t>6FRINGE</t>
  </si>
  <si>
    <t>6TRAVELNAT</t>
  </si>
  <si>
    <t>6TRAVELFGN</t>
  </si>
  <si>
    <t>6OPERATIONAL</t>
  </si>
  <si>
    <t>6SUPPLIES</t>
  </si>
  <si>
    <t>6CONSULTANT</t>
  </si>
  <si>
    <t>6SUBCONTRACT&lt;= 25</t>
  </si>
  <si>
    <t>6SUBCONTRACT&gt;25</t>
  </si>
  <si>
    <t>6HUMANSUBJECTS</t>
  </si>
  <si>
    <t>6INFRASTRUCTURE</t>
  </si>
  <si>
    <t>6EQUIPMENT</t>
  </si>
  <si>
    <t>6EQUIPLEASE</t>
  </si>
  <si>
    <t>6OTHERNONPER</t>
  </si>
  <si>
    <t>6OTHEXPENSE</t>
  </si>
  <si>
    <t>6OTHEXPENSE NOFNA</t>
  </si>
  <si>
    <t>6OTHERNONPER NOFNA</t>
  </si>
  <si>
    <t>6FACADM</t>
  </si>
  <si>
    <t xml:space="preserve">PeopleSoft Description </t>
  </si>
  <si>
    <t>Base for Indirect Cost</t>
  </si>
  <si>
    <r>
      <t>Consultant/Contract for Service</t>
    </r>
    <r>
      <rPr>
        <sz val="10"/>
        <rFont val="Calibri"/>
        <family val="2"/>
        <scheme val="minor"/>
      </rPr>
      <t xml:space="preserve">  (UPST,Procurement)</t>
    </r>
  </si>
  <si>
    <t>6CONSULTANT-Consultants/Professional Contract for Services Costs</t>
  </si>
  <si>
    <t>6TRAVELNAT-Domestic Travel</t>
  </si>
  <si>
    <t>6TRAVELFGN-Foreign Travel</t>
  </si>
  <si>
    <t>6OPERATIONAL-Operational Costs</t>
  </si>
  <si>
    <t>6SUPPLIES-Materials and Supplies</t>
  </si>
  <si>
    <t>6HUMANSUBJECTS-Human Subjects</t>
  </si>
  <si>
    <t>6INFRASTRUCTURE-Infrastructure and Construction</t>
  </si>
  <si>
    <t>6EQUIPMENT-Equipment Costs (Capital Equipment)</t>
  </si>
  <si>
    <t>6EQUIPLEASE-Equipment Lease/Rental</t>
  </si>
  <si>
    <t>6OTHERNONPER-Tuition Fees/Fellowship</t>
  </si>
  <si>
    <t>6OTHERNONPER NOFNA-Participant Support Costs</t>
  </si>
  <si>
    <t>6OTHEXPENSE-Other Direct Expenses (Included in Base)</t>
  </si>
  <si>
    <t>6OTHEXPENSE NOFNA-Other Direct Expenses (Excluded from Base)</t>
  </si>
  <si>
    <t>FY2023</t>
  </si>
  <si>
    <t>Fringe Benefit Rate</t>
  </si>
  <si>
    <t>Payroll Tax Rate</t>
  </si>
  <si>
    <t>(Incl. health insurance, pension &amp; terminal leave)</t>
  </si>
  <si>
    <t>Health &amp; Welfare</t>
  </si>
  <si>
    <t>Worker's Compensation</t>
  </si>
  <si>
    <t>of compensation for regular &amp; contract employees</t>
  </si>
  <si>
    <t>UMass Boston Fringe Rates</t>
  </si>
  <si>
    <t>FY2015</t>
  </si>
  <si>
    <t>FY2016</t>
  </si>
  <si>
    <t>FY2017</t>
  </si>
  <si>
    <t>FY2018</t>
  </si>
  <si>
    <t>FY2019</t>
  </si>
  <si>
    <t>FY2020</t>
  </si>
  <si>
    <t>FY2021</t>
  </si>
  <si>
    <t>&lt;-- add new year before this column</t>
  </si>
  <si>
    <t>summer</t>
  </si>
  <si>
    <t>Graduate Student</t>
  </si>
  <si>
    <t>payroll tax only</t>
  </si>
  <si>
    <t>Undegraduate Student</t>
  </si>
  <si>
    <t>Other</t>
  </si>
  <si>
    <t>of regular (benefited) employee compensation (711000)</t>
  </si>
  <si>
    <t>bi-weekly per FTE (711000 only)</t>
  </si>
  <si>
    <t>F&amp;A Rates</t>
  </si>
  <si>
    <t>Instruction</t>
  </si>
  <si>
    <t>Research</t>
  </si>
  <si>
    <t>Public Service/Other</t>
  </si>
  <si>
    <t>A00</t>
  </si>
  <si>
    <t>B00</t>
  </si>
  <si>
    <t>C00</t>
  </si>
  <si>
    <t>On-Campus</t>
  </si>
  <si>
    <t>Off-Campus</t>
  </si>
  <si>
    <t>NOFNA</t>
  </si>
  <si>
    <t>Unrecovered Indirect Cost</t>
  </si>
  <si>
    <t>per full NICRA MTDC</t>
  </si>
  <si>
    <t>Fiscal Year:</t>
  </si>
  <si>
    <t>Location:</t>
  </si>
  <si>
    <t>Base FY:</t>
  </si>
  <si>
    <t>Purpose:</t>
  </si>
  <si>
    <t>The template is used to prepare a detailed budget for a sponsored project. Please read these instructions completely before beginning budget development</t>
  </si>
  <si>
    <t xml:space="preserve">A. </t>
  </si>
  <si>
    <t xml:space="preserve">1) </t>
  </si>
  <si>
    <t xml:space="preserve">2) </t>
  </si>
  <si>
    <t xml:space="preserve">3) </t>
  </si>
  <si>
    <t>For Completing the ORSP Budget Workbook</t>
  </si>
  <si>
    <t>Complete each applicable field in the Personnel Column:</t>
  </si>
  <si>
    <t xml:space="preserve">a.      </t>
  </si>
  <si>
    <t>Name or TBN along with position title</t>
  </si>
  <si>
    <t>b.     </t>
  </si>
  <si>
    <t xml:space="preserve">c.      </t>
  </si>
  <si>
    <t>Institutional Base Salary as indicated in HR Direct for 12-month and 9-month appointments</t>
  </si>
  <si>
    <t xml:space="preserve">d.      </t>
  </si>
  <si>
    <t>For Graduate Student, Undergraduate Student and/or Other-Non Benefitted Personnel, insert hourly rate</t>
  </si>
  <si>
    <t xml:space="preserve">e.      </t>
  </si>
  <si>
    <t>Enter personnel information for each appropriate period</t>
  </si>
  <si>
    <t>Click on the applicable "Period" tab(s) denoted as Period 1- Period 5</t>
  </si>
  <si>
    <t xml:space="preserve">4) </t>
  </si>
  <si>
    <t>Personnel fields (6REGSALARY through 6FRINGE BENEFIT) will be prepopulated from the Salary Worksheet</t>
  </si>
  <si>
    <t xml:space="preserve">B. </t>
  </si>
  <si>
    <t>Complete applicable non-personnel fields as appropriate to the project. See the "Expense Accounts" tab in this workbook for further details on these specific fields</t>
  </si>
  <si>
    <t>Complete the annual escalation fields (Amount to increase salaries each year of the project).</t>
  </si>
  <si>
    <t>Under the left-most column labeled "Personnel" complete all applicable sections for your project</t>
  </si>
  <si>
    <t>3 .</t>
  </si>
  <si>
    <t>4 .</t>
  </si>
  <si>
    <t>5 .</t>
  </si>
  <si>
    <t>6 .</t>
  </si>
  <si>
    <t>7 .</t>
  </si>
  <si>
    <t>8 .</t>
  </si>
  <si>
    <t>9 .</t>
  </si>
  <si>
    <t>10 .</t>
  </si>
  <si>
    <t>11 .</t>
  </si>
  <si>
    <t>12 .</t>
  </si>
  <si>
    <t>13 .</t>
  </si>
  <si>
    <t>14 .</t>
  </si>
  <si>
    <t>15 .</t>
  </si>
  <si>
    <t xml:space="preserve">C. </t>
  </si>
  <si>
    <t xml:space="preserve">TOTAL DIRECT COST column will automatically populate based on completion of above fields </t>
  </si>
  <si>
    <t xml:space="preserve">D. </t>
  </si>
  <si>
    <t xml:space="preserve">E. </t>
  </si>
  <si>
    <t>Indirect Cost field will automatically populate</t>
  </si>
  <si>
    <t>TOTAL COST OF PROJECT field will automatically populate</t>
  </si>
  <si>
    <t xml:space="preserve">5) </t>
  </si>
  <si>
    <t>“Cumulative Budget” tab (next to Expense Accounts tab) will automatically populate</t>
  </si>
  <si>
    <r>
      <rPr>
        <b/>
        <sz val="12"/>
        <rFont val="Arial"/>
        <family val="2"/>
      </rPr>
      <t>6)</t>
    </r>
    <r>
      <rPr>
        <sz val="12"/>
        <rFont val="Arial"/>
        <family val="2"/>
      </rPr>
      <t xml:space="preserve"> </t>
    </r>
  </si>
  <si>
    <t>See "Expense Accounts" tab (last tab in this workbook) for guidance on the appropriateness of accounts fields for budget development</t>
  </si>
  <si>
    <t>ORSP Budget Workbook</t>
  </si>
  <si>
    <t>Cover Page</t>
  </si>
  <si>
    <t>*Please complete ALL fields*</t>
  </si>
  <si>
    <t>Important Notes:</t>
  </si>
  <si>
    <t>Kuali Award #:</t>
  </si>
  <si>
    <t>F&amp;A Base:</t>
  </si>
  <si>
    <t>Proposal ID:</t>
  </si>
  <si>
    <t>Project #:</t>
  </si>
  <si>
    <t>F&amp;A Rate:</t>
  </si>
  <si>
    <t>Salary Escalation %</t>
  </si>
  <si>
    <t>TDC - Total Direct Costs</t>
  </si>
  <si>
    <t>MTDC - Modified Total Direct Costs</t>
  </si>
  <si>
    <t>NOFNA - No F&amp;A</t>
  </si>
  <si>
    <t>Start Dates</t>
  </si>
  <si>
    <t>End Dates</t>
  </si>
  <si>
    <t>-Each project within an award will require a separate budget workbook.</t>
  </si>
  <si>
    <t>-Any costs within this category will require a separate budget workbook and project be created at the time of award.</t>
  </si>
  <si>
    <t>-Any costs within these categories must be reallocated to appropriate expense categories at the time of award.</t>
  </si>
  <si>
    <t>FY2024</t>
  </si>
  <si>
    <t>FY2025</t>
  </si>
  <si>
    <t>FY2026</t>
  </si>
  <si>
    <t>FY2027</t>
  </si>
  <si>
    <t>Projected Figure</t>
  </si>
  <si>
    <t>Project</t>
  </si>
  <si>
    <t>Escalation</t>
  </si>
  <si>
    <t>Escalated Pay</t>
  </si>
  <si>
    <t>P1</t>
  </si>
  <si>
    <t>P2</t>
  </si>
  <si>
    <t>P3</t>
  </si>
  <si>
    <t>P4</t>
  </si>
  <si>
    <t>P5</t>
  </si>
  <si>
    <t>MTDC</t>
  </si>
  <si>
    <t>*Select Activity Type*</t>
  </si>
  <si>
    <t>*Select F&amp;A Base*</t>
  </si>
  <si>
    <t>*Select Fiscal Year*</t>
  </si>
  <si>
    <t>*Select Location*</t>
  </si>
  <si>
    <t>Facilities and Administrative Rate ==&gt;</t>
  </si>
  <si>
    <t>FY2028</t>
  </si>
  <si>
    <r>
      <t>Attachment A:      Budget Worksheet (</t>
    </r>
    <r>
      <rPr>
        <b/>
        <sz val="12"/>
        <color rgb="FFFF0000"/>
        <rFont val="Arial"/>
        <family val="2"/>
      </rPr>
      <t>Period-1</t>
    </r>
    <r>
      <rPr>
        <b/>
        <sz val="12"/>
        <rFont val="Arial"/>
        <family val="2"/>
      </rPr>
      <t xml:space="preserve">) </t>
    </r>
  </si>
  <si>
    <r>
      <t>Attachment A:      Budget Worksheet (</t>
    </r>
    <r>
      <rPr>
        <b/>
        <sz val="12"/>
        <color rgb="FFFF0000"/>
        <rFont val="Arial"/>
        <family val="2"/>
      </rPr>
      <t>Period-2</t>
    </r>
    <r>
      <rPr>
        <b/>
        <sz val="12"/>
        <rFont val="Arial"/>
        <family val="2"/>
      </rPr>
      <t xml:space="preserve">) </t>
    </r>
  </si>
  <si>
    <r>
      <t>Attachment A:      Budget Worksheet (</t>
    </r>
    <r>
      <rPr>
        <b/>
        <sz val="12"/>
        <color rgb="FFFF0000"/>
        <rFont val="Arial"/>
        <family val="2"/>
      </rPr>
      <t>Period-3</t>
    </r>
    <r>
      <rPr>
        <b/>
        <sz val="12"/>
        <rFont val="Arial"/>
        <family val="2"/>
      </rPr>
      <t xml:space="preserve">) </t>
    </r>
  </si>
  <si>
    <r>
      <t>Attachment A:      Budget Worksheet (</t>
    </r>
    <r>
      <rPr>
        <b/>
        <sz val="12"/>
        <color rgb="FFFF0000"/>
        <rFont val="Arial"/>
        <family val="2"/>
      </rPr>
      <t>Period-4</t>
    </r>
    <r>
      <rPr>
        <b/>
        <sz val="12"/>
        <rFont val="Arial"/>
        <family val="2"/>
      </rPr>
      <t xml:space="preserve">) </t>
    </r>
  </si>
  <si>
    <r>
      <t>Attachment A:      Budget Worksheet (</t>
    </r>
    <r>
      <rPr>
        <b/>
        <sz val="12"/>
        <color rgb="FFFF0000"/>
        <rFont val="Arial"/>
        <family val="2"/>
      </rPr>
      <t>Period-5</t>
    </r>
    <r>
      <rPr>
        <b/>
        <sz val="12"/>
        <rFont val="Arial"/>
        <family val="2"/>
      </rPr>
      <t xml:space="preserve">) </t>
    </r>
  </si>
  <si>
    <t>Benefitted</t>
  </si>
  <si>
    <t xml:space="preserve">Click on the tab, “Salary Worksheet”. When applicable the "CostShare Salary Worksheet" may also require completion. Consult with the solicitation and the ORSP Contract and Grants Administrator for applicability. </t>
  </si>
  <si>
    <r>
      <t xml:space="preserve">Click on the green Cover Page tab and complete </t>
    </r>
    <r>
      <rPr>
        <u/>
        <sz val="12"/>
        <rFont val="Arial"/>
        <family val="2"/>
      </rPr>
      <t>all</t>
    </r>
    <r>
      <rPr>
        <sz val="12"/>
        <rFont val="Arial"/>
        <family val="2"/>
      </rPr>
      <t xml:space="preserve"> fields</t>
    </r>
  </si>
  <si>
    <t>Unrecovered Indirect Cost will automatically populate</t>
  </si>
  <si>
    <t>Budget Periods</t>
  </si>
  <si>
    <t>Award Start Date:</t>
  </si>
  <si>
    <t>Award End Date:</t>
  </si>
  <si>
    <t>Does this award contain cost share?</t>
  </si>
  <si>
    <t>*Select Y/N*</t>
  </si>
  <si>
    <t>No</t>
  </si>
  <si>
    <t>Yes</t>
  </si>
  <si>
    <t>If Yes:</t>
  </si>
  <si>
    <t>What is the Cost Share Budget Limit?</t>
  </si>
  <si>
    <t>Unrecovered Indirect Costs</t>
  </si>
  <si>
    <t>TDC</t>
  </si>
  <si>
    <t>Complete all fields</t>
  </si>
  <si>
    <t>Indicate whether or not this award contains cost share and, if yes, complete the related questions.</t>
  </si>
  <si>
    <t>Cost Share Budget Limit: this is the total expected cost share required by the sponsor on this award</t>
  </si>
  <si>
    <t>C.</t>
  </si>
  <si>
    <t>Fill in the start and end dates of each budget period.</t>
  </si>
  <si>
    <t>The first budget period start date should match the award start date</t>
  </si>
  <si>
    <t>The last budget period end date should match the award end date</t>
  </si>
  <si>
    <t>Only change to "yes" if the sponsor explicitly prohibits the inclusion of indirect in the cost share</t>
  </si>
  <si>
    <r>
      <t xml:space="preserve">Refer to </t>
    </r>
    <r>
      <rPr>
        <u/>
        <sz val="11"/>
        <color rgb="FF0070C0"/>
        <rFont val="Arial"/>
        <family val="2"/>
      </rPr>
      <t>https://hr.umb.edu/unions</t>
    </r>
    <r>
      <rPr>
        <sz val="11"/>
        <rFont val="Arial"/>
        <family val="2"/>
      </rPr>
      <t xml:space="preserve"> for rates</t>
    </r>
  </si>
  <si>
    <t>Enter the expected rate escalation for each budget period, for both benefitted and graduate students (if applicable)</t>
  </si>
  <si>
    <t>E.</t>
  </si>
  <si>
    <t>Read through the important notes at the bottom of the page. Your GCA will be able to assist you with any questions or rebudgets at the time of the award.</t>
  </si>
  <si>
    <t>F.</t>
  </si>
  <si>
    <t>If there is cost share on this award and indirect is not prohibited, the unrecovered indirect cost will automatically populate into the cost share column.</t>
  </si>
  <si>
    <t>Should the total cost share budget exceed the Cost Share Budget Limit, direct costs should be removed from the cost share budget first to reduce the cost share budget to match the Limit.</t>
  </si>
  <si>
    <t>PI Name - Name of the Principal Investigator of this proposal</t>
  </si>
  <si>
    <t>Proposal ID - The proposal ID assigned to this proposal record in Kuali Proposal Development</t>
  </si>
  <si>
    <t>Sponsor - Name of the funding entity (e.g. U.S. Department of Education)</t>
  </si>
  <si>
    <t>Title - A unique descriptive name for this proposal (Do not use the same title for multiple proposals)</t>
  </si>
  <si>
    <t>Award Start Date - The effective date of this proposal once awarded (when the work is expected to begin)</t>
  </si>
  <si>
    <t>Award End Date - The last day of the award (when all work and deliverables are expected to be complete)</t>
  </si>
  <si>
    <t>Kuali Award # - Once the proposal has been awarded, this is the award # from Kuali Award. (will also match PeopleSoft award)</t>
  </si>
  <si>
    <t>Project # - the specific project representing this budgeted work in PeopleSoft Award. (ties to the speedtype)</t>
  </si>
  <si>
    <t>Purpose - Is this proposed work Research, Instructional (including training grants), or Public Service/Other Sponsored Activity?</t>
  </si>
  <si>
    <t>If the work is composed of multiple purposes, please select the one representing the largest portion</t>
  </si>
  <si>
    <t xml:space="preserve">b.      </t>
  </si>
  <si>
    <t>Location - Does the work take place on-campus (or with access to campus) or off-campus?</t>
  </si>
  <si>
    <t>Facilities and Administration (F&amp;A) rates for grant and contract proposals to external Sponsors</t>
  </si>
  <si>
    <t>F&amp;A Rate - Specify the indirect cost rate for this proposal</t>
  </si>
  <si>
    <t>Any indirect rates less than the full NICRA must be appropriately documented and approved</t>
  </si>
  <si>
    <t>MTDC - Modified Total Direct Costs - Standard base for full indirect rate awards</t>
  </si>
  <si>
    <t>TDC - Total Direct Costs - Indirect is calculated on all direct expenses. Preferred for use with reduced F&amp;A rates.</t>
  </si>
  <si>
    <t>NOFNA - No indirect costs are allowed on this award. Must be appropriately documented and approved.</t>
  </si>
  <si>
    <t>For further explanation of these items, please read the linked policy:</t>
  </si>
  <si>
    <t>The purpose determines the full NICRA base expected to be used, please refer to the F&amp;A policy link below for guidance if needed</t>
  </si>
  <si>
    <t>F&amp;A Base - Select the appropriate indirect cost calculation base</t>
  </si>
  <si>
    <t>Does the sponsor prohibit the use of unrecovered indirect cost as cost share?</t>
  </si>
  <si>
    <t>Does the sponsor limit indirect cost on cost share?</t>
  </si>
  <si>
    <t>Sponsor Limit on Cost Share Indirect: by default, cost share includes full NICRA indirect using the MTDC base. If limit is set to "Yes" and the calculation will use the main budget rate and base.</t>
  </si>
  <si>
    <t>Only change to "yes" if the sponsor explicitly limits the amount of indirect on cost share direct expense.</t>
  </si>
  <si>
    <t xml:space="preserve">Sponsor Prohibition of Unrecovered Indirect: by default, cost share includes all unrecovered indirect from the main budget. </t>
  </si>
  <si>
    <t>If the cost share indirect is limited per step 2, unrecovered cost share indirect will also be included in this calculation</t>
  </si>
  <si>
    <t>(Incl. unemployment, universal health, medicare, &amp; PFML tax)</t>
  </si>
  <si>
    <t>FY2029</t>
  </si>
  <si>
    <t>FY2030</t>
  </si>
  <si>
    <t>FY2031</t>
  </si>
  <si>
    <t>FY2032</t>
  </si>
  <si>
    <t>FY2033</t>
  </si>
  <si>
    <t>(711000 only)</t>
  </si>
  <si>
    <t>Template Version</t>
  </si>
  <si>
    <t>CostShare Salary Worksheet</t>
  </si>
  <si>
    <t>% Committed</t>
  </si>
  <si>
    <t>% AM Commit</t>
  </si>
  <si>
    <t>% SM Commit</t>
  </si>
  <si>
    <t>% Commit</t>
  </si>
  <si>
    <t>Does this award require effort reporting?</t>
  </si>
  <si>
    <t>For 9 and/or 12-month appointments, insert % salary committed</t>
  </si>
  <si>
    <t>Academic</t>
  </si>
  <si>
    <t>Summer</t>
  </si>
  <si>
    <t>Calendar</t>
  </si>
  <si>
    <t>Effort Type</t>
  </si>
  <si>
    <t>Paid Committed</t>
  </si>
  <si>
    <t>Unpaid Committed</t>
  </si>
  <si>
    <t>Unpaid Voluntary</t>
  </si>
  <si>
    <t>https://www.umb.edu/research/orsp/effort-reporting/</t>
  </si>
  <si>
    <t>UMB Effort Certification Process</t>
  </si>
  <si>
    <t>CPI</t>
  </si>
  <si>
    <t>MPI</t>
  </si>
  <si>
    <t>COI</t>
  </si>
  <si>
    <t>KEY</t>
  </si>
  <si>
    <t>Do you have individuals needing Summit access?</t>
  </si>
  <si>
    <t>VIEW</t>
  </si>
  <si>
    <t>BMGR</t>
  </si>
  <si>
    <t>Proposed Figure</t>
  </si>
  <si>
    <t>*Select Effort Type*</t>
  </si>
  <si>
    <t>Effort Worksheet</t>
  </si>
  <si>
    <t>*Role*</t>
  </si>
  <si>
    <t>Note: Unpaid Voluntary effort is not required to be certified and should not be reported.</t>
  </si>
  <si>
    <t>Additional Project Team Requests</t>
  </si>
  <si>
    <t>Note: Individual must have an active employee ID in order to be added to the project team.</t>
  </si>
  <si>
    <t>Employee ID</t>
  </si>
  <si>
    <t>DADM</t>
  </si>
  <si>
    <t>ECRT</t>
  </si>
  <si>
    <t>GA</t>
  </si>
  <si>
    <t>GCA</t>
  </si>
  <si>
    <t>OTH</t>
  </si>
  <si>
    <t>PPI</t>
  </si>
  <si>
    <t>UADM</t>
  </si>
  <si>
    <t>*</t>
  </si>
  <si>
    <t>Business Manager</t>
  </si>
  <si>
    <t>CoInvestigator</t>
  </si>
  <si>
    <t>CoPrincipal Investigator</t>
  </si>
  <si>
    <t>Effort Certification</t>
  </si>
  <si>
    <t>Grant Administrator(Post Award)</t>
  </si>
  <si>
    <t>Grants &amp; Contracts Administrator (PreAward)</t>
  </si>
  <si>
    <t>Key Personnel (named in the award)</t>
  </si>
  <si>
    <t>Multi Principal Investigator</t>
  </si>
  <si>
    <t>Principal Investigator</t>
  </si>
  <si>
    <t>Prior Principal Investigator</t>
  </si>
  <si>
    <t>Unit Adminitration (DRA IV)</t>
  </si>
  <si>
    <t>Department Administrator (DRA I-III)</t>
  </si>
  <si>
    <t>Other Personnel</t>
  </si>
  <si>
    <t>Summit Access</t>
  </si>
  <si>
    <t>Duration</t>
  </si>
  <si>
    <t>Partial</t>
  </si>
  <si>
    <t>Whole</t>
  </si>
  <si>
    <t>If Partial Duration:</t>
  </si>
  <si>
    <t>Start Date</t>
  </si>
  <si>
    <t>End Date</t>
  </si>
  <si>
    <r>
      <t xml:space="preserve">The standard project team is the Principal Investigator, Grants &amp; Contracts Administrator (PreAward), Financial Research Administrator (Post Award), Department Research Administrator, and Business Manager (if known). If you would like to have </t>
    </r>
    <r>
      <rPr>
        <i/>
        <sz val="11"/>
        <color theme="1"/>
        <rFont val="Calibri"/>
        <family val="2"/>
        <scheme val="minor"/>
      </rPr>
      <t>additional</t>
    </r>
    <r>
      <rPr>
        <sz val="11"/>
        <color theme="1"/>
        <rFont val="Calibri"/>
        <family val="2"/>
        <scheme val="minor"/>
      </rPr>
      <t xml:space="preserve"> personnel included in the project team, please list them below.</t>
    </r>
  </si>
  <si>
    <t>View Only (in Summit)</t>
  </si>
  <si>
    <t>6SUBCONTRACT&lt;= 50</t>
  </si>
  <si>
    <t>6SUBCONTRACT&gt;50</t>
  </si>
  <si>
    <r>
      <t>Subaward/Subcontract &lt;=50K</t>
    </r>
    <r>
      <rPr>
        <sz val="10"/>
        <rFont val="Calibri"/>
        <family val="2"/>
        <scheme val="minor"/>
      </rPr>
      <t>: Sum of first $50,000/subrecipient</t>
    </r>
  </si>
  <si>
    <r>
      <t>Subaward/Subcontract &gt;50K</t>
    </r>
    <r>
      <rPr>
        <sz val="10"/>
        <rFont val="Calibri"/>
        <family val="2"/>
        <scheme val="minor"/>
      </rPr>
      <t xml:space="preserve">: Sum in excess above $50,000/subrecipient </t>
    </r>
  </si>
  <si>
    <t>for all new awards with start dates 7/1/2025 or later</t>
  </si>
  <si>
    <t>for all new awards with start dates before 7/1/2025</t>
  </si>
  <si>
    <r>
      <t xml:space="preserve">Subaward/Subcontract &lt;=50K: </t>
    </r>
    <r>
      <rPr>
        <sz val="10"/>
        <rFont val="Calibri"/>
        <family val="2"/>
        <scheme val="minor"/>
      </rPr>
      <t>Sum of first $50,000/subrecipient</t>
    </r>
  </si>
  <si>
    <r>
      <t xml:space="preserve">Subaward/Subcontract &gt;50K: </t>
    </r>
    <r>
      <rPr>
        <sz val="10"/>
        <rFont val="Calibri"/>
        <family val="2"/>
        <scheme val="minor"/>
      </rPr>
      <t xml:space="preserve">Sum of excess above $50,000/subrecipient </t>
    </r>
  </si>
  <si>
    <r>
      <rPr>
        <b/>
        <sz val="11"/>
        <color theme="1"/>
        <rFont val="Calibri"/>
        <family val="2"/>
        <scheme val="minor"/>
      </rPr>
      <t>Subaward Up to $50,000</t>
    </r>
    <r>
      <rPr>
        <sz val="11"/>
        <color theme="1"/>
        <rFont val="Calibri"/>
        <family val="2"/>
        <scheme val="minor"/>
      </rPr>
      <t xml:space="preserve">. See </t>
    </r>
    <r>
      <rPr>
        <b/>
        <i/>
        <sz val="11"/>
        <color theme="1"/>
        <rFont val="Calibri"/>
        <family val="2"/>
        <scheme val="minor"/>
      </rPr>
      <t>Procurement Purchasing Policies &amp; Procedures</t>
    </r>
    <r>
      <rPr>
        <sz val="11"/>
        <color theme="1"/>
        <rFont val="Calibri"/>
        <family val="2"/>
        <scheme val="minor"/>
      </rPr>
      <t xml:space="preserve"> (</t>
    </r>
    <r>
      <rPr>
        <sz val="11"/>
        <color rgb="FF0070C0"/>
        <rFont val="Calibri"/>
        <family val="2"/>
        <scheme val="minor"/>
      </rPr>
      <t>https://www.umb.edu/contracts_compliance/procurement/purchasing/account_codes</t>
    </r>
    <r>
      <rPr>
        <sz val="11"/>
        <color theme="1"/>
        <rFont val="Calibri"/>
        <family val="2"/>
        <scheme val="minor"/>
      </rPr>
      <t xml:space="preserve">) </t>
    </r>
    <r>
      <rPr>
        <b/>
        <i/>
        <sz val="11"/>
        <color theme="1"/>
        <rFont val="Calibri"/>
        <family val="2"/>
        <scheme val="minor"/>
      </rPr>
      <t xml:space="preserve">University Account Codes (pdf) </t>
    </r>
    <r>
      <rPr>
        <sz val="11"/>
        <color theme="1"/>
        <rFont val="Calibri"/>
        <family val="2"/>
        <scheme val="minor"/>
      </rPr>
      <t xml:space="preserve">under account code </t>
    </r>
    <r>
      <rPr>
        <b/>
        <u/>
        <sz val="11"/>
        <color theme="1"/>
        <rFont val="Calibri"/>
        <family val="2"/>
        <scheme val="minor"/>
      </rPr>
      <t>7XXXXX</t>
    </r>
    <r>
      <rPr>
        <sz val="11"/>
        <color theme="1"/>
        <rFont val="Calibri"/>
        <family val="2"/>
        <scheme val="minor"/>
      </rPr>
      <t>.  T</t>
    </r>
    <r>
      <rPr>
        <i/>
        <sz val="11"/>
        <color theme="1"/>
        <rFont val="Calibri"/>
        <family val="2"/>
        <scheme val="minor"/>
      </rPr>
      <t>his Account Code is to be used only for SubAward/SubContract issued by ORSP and you must make sure that there is a fully executed agreement in place before using this account code. A SubAward/SubContract agreement must be to an institution, never an individual, with the project under the direction of a principal investigator. The recipient should be an integral part of the project, whose participation is necessary for its completion – a collaborator. They participate in the development of the scope of services and budget, and they have some control over how their piece of the project is done. The F &amp; A costs will be charged to this grant.</t>
    </r>
  </si>
  <si>
    <r>
      <rPr>
        <b/>
        <sz val="11"/>
        <color theme="1"/>
        <rFont val="Calibri"/>
        <family val="2"/>
        <scheme val="minor"/>
      </rPr>
      <t>Subaward over $50,000</t>
    </r>
    <r>
      <rPr>
        <sz val="11"/>
        <color theme="1"/>
        <rFont val="Calibri"/>
        <family val="2"/>
        <scheme val="minor"/>
      </rPr>
      <t xml:space="preserve">. See </t>
    </r>
    <r>
      <rPr>
        <b/>
        <i/>
        <sz val="11"/>
        <color theme="1"/>
        <rFont val="Calibri"/>
        <family val="2"/>
        <scheme val="minor"/>
      </rPr>
      <t xml:space="preserve">Procurement </t>
    </r>
    <r>
      <rPr>
        <b/>
        <i/>
        <u/>
        <sz val="11"/>
        <color rgb="FF0070C0"/>
        <rFont val="Calibri"/>
        <family val="2"/>
        <scheme val="minor"/>
      </rPr>
      <t>Purchasing Policies &amp; Procedures</t>
    </r>
    <r>
      <rPr>
        <u/>
        <sz val="11"/>
        <color rgb="FF0070C0"/>
        <rFont val="Calibri"/>
        <family val="2"/>
        <scheme val="minor"/>
      </rPr>
      <t xml:space="preserve"> </t>
    </r>
    <r>
      <rPr>
        <sz val="11"/>
        <color theme="1"/>
        <rFont val="Calibri"/>
        <family val="2"/>
        <scheme val="minor"/>
      </rPr>
      <t xml:space="preserve"> </t>
    </r>
    <r>
      <rPr>
        <b/>
        <i/>
        <sz val="11"/>
        <color theme="1"/>
        <rFont val="Calibri"/>
        <family val="2"/>
        <scheme val="minor"/>
      </rPr>
      <t xml:space="preserve">University Account Codes (pdf) </t>
    </r>
    <r>
      <rPr>
        <sz val="11"/>
        <color theme="1"/>
        <rFont val="Calibri"/>
        <family val="2"/>
        <scheme val="minor"/>
      </rPr>
      <t xml:space="preserve">under account code </t>
    </r>
    <r>
      <rPr>
        <b/>
        <u/>
        <sz val="11"/>
        <color theme="1"/>
        <rFont val="Calibri"/>
        <family val="2"/>
        <scheme val="minor"/>
      </rPr>
      <t>7XXXXX</t>
    </r>
    <r>
      <rPr>
        <sz val="11"/>
        <color theme="1"/>
        <rFont val="Calibri"/>
        <family val="2"/>
        <scheme val="minor"/>
      </rPr>
      <t>.  T</t>
    </r>
    <r>
      <rPr>
        <i/>
        <sz val="11"/>
        <color theme="1"/>
        <rFont val="Calibri"/>
        <family val="2"/>
        <scheme val="minor"/>
      </rPr>
      <t xml:space="preserve">his Account Code is to be used only for SubAward/SubContract issued by ORSP and you must make sure that there is a fully executed agreement in place before using this account code. A SubAward/SubContract agreement must be to an institution, never an individual, with the project under the direction of a principal investigator. The recipient should be an integral part of the project, whose participation is necessary for its completion – a collaborator. They participate in the development of the scope of services and budget, and they have some control over how their piece of the project is done. </t>
    </r>
    <r>
      <rPr>
        <sz val="11"/>
        <color theme="1"/>
        <rFont val="Calibri"/>
        <family val="2"/>
        <scheme val="minor"/>
      </rPr>
      <t>No F&amp;A (MTDC)</t>
    </r>
  </si>
  <si>
    <r>
      <t xml:space="preserve">Subcontracts &gt; $50K
</t>
    </r>
    <r>
      <rPr>
        <b/>
        <sz val="11"/>
        <rFont val="Calibri"/>
        <family val="2"/>
        <scheme val="minor"/>
      </rPr>
      <t>6SUBCONTRACT&gt;50</t>
    </r>
    <r>
      <rPr>
        <sz val="11"/>
        <rFont val="Calibri"/>
        <family val="2"/>
        <scheme val="minor"/>
      </rPr>
      <t xml:space="preserve">
Level 6 Subcontracts &gt; 50
7XXXXX
Subcontracts &gt; 50</t>
    </r>
  </si>
  <si>
    <r>
      <t xml:space="preserve">Subcontracts </t>
    </r>
    <r>
      <rPr>
        <sz val="11"/>
        <color indexed="10"/>
        <rFont val="Calibri"/>
        <family val="2"/>
        <scheme val="minor"/>
      </rPr>
      <t>&lt;=</t>
    </r>
    <r>
      <rPr>
        <sz val="11"/>
        <rFont val="Calibri"/>
        <family val="2"/>
        <scheme val="minor"/>
      </rPr>
      <t xml:space="preserve"> $50K
</t>
    </r>
    <r>
      <rPr>
        <b/>
        <sz val="11"/>
        <rFont val="Calibri"/>
        <family val="2"/>
        <scheme val="minor"/>
      </rPr>
      <t>6SUBCONTRACT</t>
    </r>
    <r>
      <rPr>
        <b/>
        <sz val="11"/>
        <color indexed="10"/>
        <rFont val="Calibri"/>
        <family val="2"/>
        <scheme val="minor"/>
      </rPr>
      <t>&lt;=</t>
    </r>
    <r>
      <rPr>
        <b/>
        <sz val="11"/>
        <rFont val="Calibri"/>
        <family val="2"/>
        <scheme val="minor"/>
      </rPr>
      <t xml:space="preserve"> 50</t>
    </r>
    <r>
      <rPr>
        <sz val="11"/>
        <rFont val="Calibri"/>
        <family val="2"/>
        <scheme val="minor"/>
      </rPr>
      <t xml:space="preserve">
Level 6 Subcontracts </t>
    </r>
    <r>
      <rPr>
        <sz val="11"/>
        <color indexed="10"/>
        <rFont val="Calibri"/>
        <family val="2"/>
        <scheme val="minor"/>
      </rPr>
      <t>&lt;=</t>
    </r>
    <r>
      <rPr>
        <sz val="11"/>
        <rFont val="Calibri"/>
        <family val="2"/>
        <scheme val="minor"/>
      </rPr>
      <t xml:space="preserve"> 50
7XXXXX
Subcontracts &lt;= 50</t>
    </r>
  </si>
  <si>
    <t>7XXXXX</t>
  </si>
  <si>
    <t>Does the sponsor prohibit all indirect cost as cost share?</t>
  </si>
  <si>
    <t>01.23.25</t>
  </si>
  <si>
    <t>Change Date</t>
  </si>
  <si>
    <t>Description</t>
  </si>
  <si>
    <t>ORSP Budget Workbook - Change History</t>
  </si>
  <si>
    <t>Updated FY25 workers comp rate to reflect final approved rate per the MA Comptroller</t>
  </si>
  <si>
    <t>0.26% to .17% effective 08/28/24</t>
  </si>
  <si>
    <t>Set formulas to not be hidden.</t>
  </si>
  <si>
    <t>Click on the tab, “Effort”. Enter the expected effort levels for all named personnel. If this is not known at time of initial proposal, this should be updated at the time of award intake.</t>
  </si>
  <si>
    <r>
      <rPr>
        <b/>
        <sz val="12"/>
        <rFont val="Arial"/>
        <family val="2"/>
      </rPr>
      <t>7)</t>
    </r>
    <r>
      <rPr>
        <sz val="12"/>
        <rFont val="Arial"/>
        <family val="2"/>
      </rPr>
      <t xml:space="preserve"> </t>
    </r>
  </si>
  <si>
    <t>16 .</t>
  </si>
  <si>
    <t>17 .</t>
  </si>
  <si>
    <t>6SUBCONTRACT&lt;= 50-Subrecipient/Subcontract initial $50K - for awards start date 07/01/2025 or later</t>
  </si>
  <si>
    <t>6SUBCONTRACT&gt;50-Subrecipient/Subcontract over initial $50K - for awards start date 07/01/2025 or later</t>
  </si>
  <si>
    <t>6SUBCONTRACT&lt;= 25-Subrecipient/Subcontract initial $25K - for awards start date 06/30/2025 or earlier</t>
  </si>
  <si>
    <t>6SUBCONTRACT&gt;25-Subrecipient/Subcontract over initial $25K - for awards start date 06/30/2025 or earlier</t>
  </si>
  <si>
    <t>Updated Instructions tab to reflect Effort tab (was added in previous 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</si>
</sst>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quot;$&quot;* #,##0_);_(&quot;$&quot;* \(#,##0\);_(&quot;$&quot;* &quot;-&quot;??_);_(@_)"/>
    <numFmt numFmtId="165" formatCode="mm/dd/yy;@"/>
    <numFmt numFmtId="166" formatCode="[$-409]mmmm\ d\,\ yyyy;@"/>
    <numFmt numFmtId="167" formatCode="&quot;$&quot;#,##0"/>
    <numFmt numFmtId="168" formatCode="&quot;$&quot;#,##0.00"/>
    <numFmt numFmtId="169" formatCode="mm/dd/yyyy"/>
  </numFmts>
  <fonts count="91">
    <font>
      <sz val="11"/>
      <color theme="1"/>
      <name val="Calibri"/>
      <family val="2"/>
      <scheme val="minor"/>
    </font>
    <font>
      <sz val="11"/>
      <color theme="1"/>
      <name val="Calibri"/>
      <family val="2"/>
      <scheme val="minor"/>
    </font>
    <font>
      <sz val="11"/>
      <color theme="0"/>
      <name val="Calibri"/>
      <family val="2"/>
      <scheme val="minor"/>
    </font>
    <font>
      <u/>
      <sz val="10"/>
      <color indexed="12"/>
      <name val="Arial"/>
      <family val="2"/>
    </font>
    <font>
      <b/>
      <sz val="12"/>
      <color rgb="FFFF0000"/>
      <name val="Arial "/>
    </font>
    <font>
      <sz val="8"/>
      <name val="Arial"/>
      <family val="2"/>
    </font>
    <font>
      <b/>
      <sz val="12"/>
      <name val="Arial for Sunburst Bold"/>
    </font>
    <font>
      <b/>
      <sz val="10"/>
      <name val="Arial"/>
      <family val="2"/>
    </font>
    <font>
      <b/>
      <sz val="10"/>
      <color theme="0"/>
      <name val="Arial"/>
      <family val="2"/>
    </font>
    <font>
      <b/>
      <sz val="14"/>
      <name val="Arial for Sunburst Bold"/>
    </font>
    <font>
      <b/>
      <sz val="12"/>
      <name val="Arial Black"/>
      <family val="2"/>
    </font>
    <font>
      <b/>
      <sz val="13"/>
      <name val="Arial for Sunburst Bold"/>
    </font>
    <font>
      <b/>
      <sz val="8"/>
      <name val="Arial for Sunburst Bold"/>
    </font>
    <font>
      <b/>
      <sz val="8"/>
      <color indexed="12"/>
      <name val="Arial for Sunburst Bold"/>
    </font>
    <font>
      <sz val="8"/>
      <name val="Arial for Sunburst Bold"/>
    </font>
    <font>
      <sz val="8"/>
      <color indexed="8"/>
      <name val="Arial"/>
      <family val="2"/>
    </font>
    <font>
      <b/>
      <sz val="8"/>
      <color indexed="12"/>
      <name val="Arial"/>
      <family val="2"/>
    </font>
    <font>
      <sz val="8"/>
      <color indexed="12"/>
      <name val="Arial for Sunburst Bold"/>
    </font>
    <font>
      <sz val="10"/>
      <color theme="0"/>
      <name val="Arial"/>
      <family val="2"/>
    </font>
    <font>
      <sz val="10"/>
      <color rgb="FFFF0000"/>
      <name val="Arial"/>
      <family val="2"/>
    </font>
    <font>
      <b/>
      <sz val="10"/>
      <color rgb="FFFF0000"/>
      <name val="Arial"/>
      <family val="2"/>
    </font>
    <font>
      <b/>
      <sz val="11"/>
      <name val="Arial"/>
      <family val="2"/>
    </font>
    <font>
      <b/>
      <sz val="10"/>
      <color rgb="FF7030A0"/>
      <name val="Arial"/>
      <family val="2"/>
    </font>
    <font>
      <sz val="9"/>
      <color indexed="81"/>
      <name val="Tahoma"/>
      <family val="2"/>
    </font>
    <font>
      <b/>
      <sz val="9"/>
      <color indexed="81"/>
      <name val="Tahoma"/>
      <family val="2"/>
    </font>
    <font>
      <sz val="11"/>
      <color rgb="FF7030A0"/>
      <name val="Calibri"/>
      <family val="2"/>
      <scheme val="minor"/>
    </font>
    <font>
      <sz val="10"/>
      <color rgb="FF7030A0"/>
      <name val="Arial"/>
      <family val="2"/>
    </font>
    <font>
      <sz val="11"/>
      <name val="Calibri"/>
      <family val="2"/>
      <scheme val="minor"/>
    </font>
    <font>
      <sz val="11"/>
      <color rgb="FF7030A0"/>
      <name val="Arial"/>
      <family val="2"/>
    </font>
    <font>
      <u/>
      <sz val="10"/>
      <color rgb="FF7030A0"/>
      <name val="Arial"/>
      <family val="2"/>
    </font>
    <font>
      <b/>
      <sz val="12"/>
      <color rgb="FF7030A0"/>
      <name val="Arial"/>
      <family val="2"/>
    </font>
    <font>
      <b/>
      <u/>
      <sz val="10"/>
      <color rgb="FF7030A0"/>
      <name val="Arial"/>
      <family val="2"/>
    </font>
    <font>
      <b/>
      <sz val="14"/>
      <name val="Arial"/>
      <family val="2"/>
    </font>
    <font>
      <sz val="11"/>
      <name val="Arial"/>
      <family val="2"/>
    </font>
    <font>
      <sz val="12"/>
      <name val="Arial"/>
      <family val="2"/>
    </font>
    <font>
      <b/>
      <sz val="12"/>
      <name val="Arial"/>
      <family val="2"/>
    </font>
    <font>
      <sz val="11"/>
      <color rgb="FF0070C0"/>
      <name val="Calibri"/>
      <family val="2"/>
      <scheme val="minor"/>
    </font>
    <font>
      <b/>
      <i/>
      <sz val="11"/>
      <color theme="1"/>
      <name val="Calibri"/>
      <family val="2"/>
      <scheme val="minor"/>
    </font>
    <font>
      <i/>
      <sz val="11"/>
      <color theme="1"/>
      <name val="Calibri"/>
      <family val="2"/>
      <scheme val="minor"/>
    </font>
    <font>
      <b/>
      <u/>
      <sz val="11"/>
      <color theme="1"/>
      <name val="Calibri"/>
      <family val="2"/>
      <scheme val="minor"/>
    </font>
    <font>
      <sz val="11"/>
      <color rgb="FFFF0000"/>
      <name val="Calibri"/>
      <family val="2"/>
      <scheme val="minor"/>
    </font>
    <font>
      <b/>
      <sz val="11"/>
      <color rgb="FFFF0000"/>
      <name val="Calibri"/>
      <family val="2"/>
      <scheme val="minor"/>
    </font>
    <font>
      <b/>
      <sz val="12"/>
      <color rgb="FFFF0000"/>
      <name val="Arial"/>
      <family val="2"/>
    </font>
    <font>
      <b/>
      <sz val="11"/>
      <color theme="1"/>
      <name val="Calibri"/>
      <family val="2"/>
      <scheme val="minor"/>
    </font>
    <font>
      <b/>
      <sz val="11"/>
      <name val="Calibri"/>
      <family val="2"/>
      <scheme val="minor"/>
    </font>
    <font>
      <sz val="11"/>
      <color rgb="FF002060"/>
      <name val="Calibri"/>
      <family val="2"/>
      <scheme val="minor"/>
    </font>
    <font>
      <b/>
      <u/>
      <sz val="11"/>
      <name val="Calibri"/>
      <family val="2"/>
      <scheme val="minor"/>
    </font>
    <font>
      <b/>
      <i/>
      <sz val="11"/>
      <name val="Calibri"/>
      <family val="2"/>
      <scheme val="minor"/>
    </font>
    <font>
      <u/>
      <sz val="11"/>
      <name val="Calibri"/>
      <family val="2"/>
      <scheme val="minor"/>
    </font>
    <font>
      <b/>
      <i/>
      <sz val="11"/>
      <color rgb="FF0070C0"/>
      <name val="Calibri"/>
      <family val="2"/>
      <scheme val="minor"/>
    </font>
    <font>
      <b/>
      <i/>
      <u/>
      <sz val="11"/>
      <color rgb="FF0070C0"/>
      <name val="Calibri"/>
      <family val="2"/>
      <scheme val="minor"/>
    </font>
    <font>
      <u/>
      <sz val="11"/>
      <color rgb="FF0070C0"/>
      <name val="Calibri"/>
      <family val="2"/>
      <scheme val="minor"/>
    </font>
    <font>
      <b/>
      <i/>
      <sz val="9"/>
      <color indexed="81"/>
      <name val="Tahoma"/>
      <family val="2"/>
    </font>
    <font>
      <b/>
      <sz val="13"/>
      <name val="Arial"/>
      <family val="2"/>
    </font>
    <font>
      <sz val="13"/>
      <name val="Arial"/>
      <family val="2"/>
    </font>
    <font>
      <u/>
      <sz val="9"/>
      <color indexed="81"/>
      <name val="Tahoma"/>
      <family val="2"/>
    </font>
    <font>
      <sz val="11"/>
      <color rgb="FFC00000"/>
      <name val="Calibri"/>
      <family val="2"/>
      <scheme val="minor"/>
    </font>
    <font>
      <i/>
      <sz val="11"/>
      <color rgb="FF0070C0"/>
      <name val="Calibri"/>
      <family val="2"/>
      <scheme val="minor"/>
    </font>
    <font>
      <b/>
      <sz val="7.5"/>
      <color indexed="12"/>
      <name val="Arial for Sunburst Bold"/>
    </font>
    <font>
      <b/>
      <sz val="7.6"/>
      <color indexed="12"/>
      <name val="Arial for Sunburst Bold"/>
    </font>
    <font>
      <sz val="9"/>
      <color rgb="FF002060"/>
      <name val="Arial Narrow"/>
      <family val="2"/>
    </font>
    <font>
      <b/>
      <sz val="11"/>
      <color rgb="FF002060"/>
      <name val="Arial Narrow"/>
      <family val="2"/>
    </font>
    <font>
      <u/>
      <sz val="11"/>
      <color rgb="FF002060"/>
      <name val="Arial Narrow"/>
      <family val="2"/>
    </font>
    <font>
      <b/>
      <sz val="10"/>
      <name val="Calibri"/>
      <family val="2"/>
      <scheme val="minor"/>
    </font>
    <font>
      <sz val="10"/>
      <name val="Calibri"/>
      <family val="2"/>
      <scheme val="minor"/>
    </font>
    <font>
      <sz val="11"/>
      <color indexed="10"/>
      <name val="Calibri"/>
      <family val="2"/>
      <scheme val="minor"/>
    </font>
    <font>
      <b/>
      <sz val="11"/>
      <color indexed="10"/>
      <name val="Calibri"/>
      <family val="2"/>
      <scheme val="minor"/>
    </font>
    <font>
      <b/>
      <sz val="10"/>
      <color rgb="FFFF0000"/>
      <name val="Calibri"/>
      <family val="2"/>
      <scheme val="minor"/>
    </font>
    <font>
      <u/>
      <sz val="10"/>
      <color rgb="FF0070C0"/>
      <name val="Arial"/>
      <family val="2"/>
    </font>
    <font>
      <b/>
      <sz val="12"/>
      <color rgb="FF0070C0"/>
      <name val="Arial for Sunburst Bold"/>
    </font>
    <font>
      <b/>
      <sz val="10"/>
      <color rgb="FF0070C0"/>
      <name val="Arial"/>
      <family val="2"/>
    </font>
    <font>
      <u/>
      <sz val="11"/>
      <color rgb="FF0070C0"/>
      <name val="Arial"/>
      <family val="2"/>
    </font>
    <font>
      <sz val="11"/>
      <color theme="8" tint="-0.499984740745262"/>
      <name val="Calibri"/>
      <family val="2"/>
      <scheme val="minor"/>
    </font>
    <font>
      <b/>
      <sz val="16"/>
      <color theme="1"/>
      <name val="Calibri"/>
      <family val="2"/>
      <scheme val="minor"/>
    </font>
    <font>
      <b/>
      <sz val="11"/>
      <color theme="4" tint="-0.249977111117893"/>
      <name val="Calibri"/>
      <family val="2"/>
      <scheme val="minor"/>
    </font>
    <font>
      <b/>
      <sz val="14"/>
      <color theme="1"/>
      <name val="Calibri"/>
      <family val="2"/>
      <scheme val="minor"/>
    </font>
    <font>
      <sz val="8"/>
      <name val="Calibri"/>
      <family val="2"/>
      <scheme val="minor"/>
    </font>
    <font>
      <b/>
      <sz val="12"/>
      <name val="Calibri"/>
      <family val="2"/>
      <scheme val="minor"/>
    </font>
    <font>
      <b/>
      <sz val="22"/>
      <color theme="1"/>
      <name val="Calibri"/>
      <family val="2"/>
      <scheme val="minor"/>
    </font>
    <font>
      <b/>
      <sz val="14"/>
      <name val="Calibri"/>
      <family val="2"/>
      <scheme val="minor"/>
    </font>
    <font>
      <b/>
      <sz val="12"/>
      <color rgb="FFFF0000"/>
      <name val="Calibri"/>
      <family val="2"/>
      <scheme val="minor"/>
    </font>
    <font>
      <sz val="12"/>
      <name val="Calibri"/>
      <family val="2"/>
      <scheme val="minor"/>
    </font>
    <font>
      <sz val="12"/>
      <color rgb="FF7030A0"/>
      <name val="Calibri"/>
      <family val="2"/>
      <scheme val="minor"/>
    </font>
    <font>
      <u/>
      <sz val="12"/>
      <name val="Arial"/>
      <family val="2"/>
    </font>
    <font>
      <sz val="10"/>
      <color theme="1"/>
      <name val="Calibri"/>
      <family val="2"/>
      <scheme val="minor"/>
    </font>
    <font>
      <i/>
      <sz val="9"/>
      <color theme="1"/>
      <name val="Calibri"/>
      <family val="2"/>
      <scheme val="minor"/>
    </font>
    <font>
      <i/>
      <sz val="8"/>
      <name val="Arial"/>
      <family val="2"/>
    </font>
    <font>
      <u/>
      <sz val="8"/>
      <color indexed="12"/>
      <name val="Arial"/>
      <family val="2"/>
    </font>
    <font>
      <b/>
      <sz val="18"/>
      <color theme="1"/>
      <name val="Calibri"/>
      <family val="2"/>
      <scheme val="minor"/>
    </font>
    <font>
      <strike/>
      <sz val="11"/>
      <color theme="1"/>
      <name val="Calibri"/>
      <family val="2"/>
      <scheme val="minor"/>
    </font>
    <font>
      <i/>
      <sz val="9"/>
      <name val="Calibri"/>
      <family val="2"/>
      <scheme val="minor"/>
    </font>
  </fonts>
  <fills count="24">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theme="0"/>
        <bgColor indexed="64"/>
      </patternFill>
    </fill>
    <fill>
      <patternFill patternType="gray0625"/>
    </fill>
    <fill>
      <patternFill patternType="solid">
        <fgColor theme="0"/>
        <bgColor indexed="22"/>
      </patternFill>
    </fill>
    <fill>
      <patternFill patternType="solid">
        <fgColor theme="2" tint="-9.9978637043366805E-2"/>
        <bgColor indexed="64"/>
      </patternFill>
    </fill>
    <fill>
      <patternFill patternType="solid">
        <fgColor indexed="9"/>
        <bgColor indexed="64"/>
      </patternFill>
    </fill>
    <fill>
      <patternFill patternType="solid">
        <fgColor indexed="44"/>
        <bgColor indexed="64"/>
      </patternFill>
    </fill>
    <fill>
      <patternFill patternType="solid">
        <fgColor indexed="41"/>
        <bgColor indexed="64"/>
      </patternFill>
    </fill>
    <fill>
      <patternFill patternType="solid">
        <fgColor indexed="42"/>
        <bgColor indexed="64"/>
      </patternFill>
    </fill>
    <fill>
      <patternFill patternType="solid">
        <fgColor indexed="46"/>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FFFF99"/>
        <bgColor indexed="64"/>
      </patternFill>
    </fill>
    <fill>
      <patternFill patternType="solid">
        <fgColor theme="4" tint="0.79998168889431442"/>
        <bgColor indexed="9"/>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00"/>
        <bgColor indexed="64"/>
      </patternFill>
    </fill>
    <fill>
      <patternFill patternType="solid">
        <fgColor rgb="FFFFFFCC"/>
        <bgColor indexed="64"/>
      </patternFill>
    </fill>
    <fill>
      <patternFill patternType="solid">
        <fgColor theme="0" tint="-0.249977111117893"/>
        <bgColor indexed="64"/>
      </patternFill>
    </fill>
    <fill>
      <patternFill patternType="solid">
        <fgColor theme="0" tint="-0.499984740745262"/>
        <bgColor indexed="64"/>
      </patternFill>
    </fill>
  </fills>
  <borders count="54">
    <border>
      <left/>
      <right/>
      <top/>
      <bottom/>
      <diagonal/>
    </border>
    <border>
      <left/>
      <right/>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614">
    <xf numFmtId="0" fontId="0" fillId="0" borderId="0" xfId="0"/>
    <xf numFmtId="0" fontId="6" fillId="3" borderId="0" xfId="0" applyFont="1" applyFill="1" applyAlignment="1" applyProtection="1">
      <alignment horizontal="right"/>
      <protection hidden="1"/>
    </xf>
    <xf numFmtId="0" fontId="30" fillId="8" borderId="0" xfId="0" applyFont="1" applyFill="1"/>
    <xf numFmtId="0" fontId="22" fillId="8" borderId="0" xfId="0" applyFont="1" applyFill="1"/>
    <xf numFmtId="169" fontId="22" fillId="9" borderId="29" xfId="3" applyNumberFormat="1" applyFont="1" applyFill="1" applyBorder="1" applyAlignment="1"/>
    <xf numFmtId="169" fontId="22" fillId="9" borderId="31" xfId="0" applyNumberFormat="1" applyFont="1" applyFill="1" applyBorder="1"/>
    <xf numFmtId="14" fontId="22" fillId="9" borderId="31" xfId="0" applyNumberFormat="1" applyFont="1" applyFill="1" applyBorder="1" applyAlignment="1">
      <alignment horizontal="center"/>
    </xf>
    <xf numFmtId="169" fontId="22" fillId="9" borderId="30" xfId="0" applyNumberFormat="1" applyFont="1" applyFill="1" applyBorder="1" applyAlignment="1">
      <alignment horizontal="center"/>
    </xf>
    <xf numFmtId="0" fontId="22" fillId="9" borderId="0" xfId="0" applyFont="1" applyFill="1" applyAlignment="1">
      <alignment horizontal="left" wrapText="1"/>
    </xf>
    <xf numFmtId="0" fontId="22" fillId="9" borderId="0" xfId="0" applyFont="1" applyFill="1" applyAlignment="1">
      <alignment horizontal="center"/>
    </xf>
    <xf numFmtId="10" fontId="22" fillId="9" borderId="33" xfId="3" applyNumberFormat="1" applyFont="1" applyFill="1" applyBorder="1" applyAlignment="1">
      <alignment horizontal="center" wrapText="1"/>
    </xf>
    <xf numFmtId="0" fontId="22" fillId="9" borderId="31" xfId="0" applyFont="1" applyFill="1" applyBorder="1" applyAlignment="1">
      <alignment horizontal="center" wrapText="1"/>
    </xf>
    <xf numFmtId="0" fontId="22" fillId="9" borderId="41" xfId="0" applyFont="1" applyFill="1" applyBorder="1" applyAlignment="1">
      <alignment horizontal="center" wrapText="1"/>
    </xf>
    <xf numFmtId="0" fontId="26" fillId="8" borderId="0" xfId="0" applyFont="1" applyFill="1" applyAlignment="1" applyProtection="1">
      <alignment wrapText="1"/>
      <protection hidden="1"/>
    </xf>
    <xf numFmtId="10" fontId="26" fillId="8" borderId="0" xfId="3" applyNumberFormat="1" applyFont="1" applyFill="1" applyBorder="1" applyAlignment="1" applyProtection="1">
      <alignment wrapText="1"/>
      <protection hidden="1"/>
    </xf>
    <xf numFmtId="0" fontId="26" fillId="10" borderId="28" xfId="0" applyFont="1" applyFill="1" applyBorder="1" applyProtection="1">
      <protection locked="0"/>
    </xf>
    <xf numFmtId="0" fontId="26" fillId="10" borderId="29" xfId="0" applyFont="1" applyFill="1" applyBorder="1" applyProtection="1">
      <protection locked="0"/>
    </xf>
    <xf numFmtId="0" fontId="26" fillId="10" borderId="29" xfId="0" applyFont="1" applyFill="1" applyBorder="1" applyProtection="1">
      <protection locked="0" hidden="1"/>
    </xf>
    <xf numFmtId="10" fontId="26" fillId="10" borderId="35" xfId="3" applyNumberFormat="1" applyFont="1" applyFill="1" applyBorder="1" applyProtection="1">
      <protection locked="0"/>
    </xf>
    <xf numFmtId="2" fontId="26" fillId="8" borderId="28" xfId="0" applyNumberFormat="1" applyFont="1" applyFill="1" applyBorder="1" applyProtection="1">
      <protection hidden="1"/>
    </xf>
    <xf numFmtId="164" fontId="26" fillId="10" borderId="28" xfId="1" applyNumberFormat="1" applyFont="1" applyFill="1" applyBorder="1" applyProtection="1">
      <protection locked="0"/>
    </xf>
    <xf numFmtId="164" fontId="26" fillId="8" borderId="28" xfId="2" applyNumberFormat="1" applyFont="1" applyFill="1" applyBorder="1" applyProtection="1">
      <protection hidden="1"/>
    </xf>
    <xf numFmtId="164" fontId="22" fillId="2" borderId="28" xfId="2" applyNumberFormat="1" applyFont="1" applyFill="1" applyBorder="1" applyProtection="1">
      <protection hidden="1"/>
    </xf>
    <xf numFmtId="164" fontId="22" fillId="8" borderId="34" xfId="2" applyNumberFormat="1" applyFont="1" applyFill="1" applyBorder="1" applyProtection="1">
      <protection hidden="1"/>
    </xf>
    <xf numFmtId="0" fontId="22" fillId="2" borderId="1" xfId="0" applyFont="1" applyFill="1" applyBorder="1"/>
    <xf numFmtId="0" fontId="22" fillId="2" borderId="1" xfId="0" applyFont="1" applyFill="1" applyBorder="1" applyAlignment="1">
      <alignment horizontal="right"/>
    </xf>
    <xf numFmtId="167" fontId="22" fillId="2" borderId="40" xfId="0" applyNumberFormat="1" applyFont="1" applyFill="1" applyBorder="1"/>
    <xf numFmtId="0" fontId="31" fillId="8" borderId="0" xfId="4" applyFont="1" applyFill="1" applyAlignment="1" applyProtection="1"/>
    <xf numFmtId="0" fontId="28" fillId="8" borderId="0" xfId="0" applyFont="1" applyFill="1"/>
    <xf numFmtId="0" fontId="28" fillId="8" borderId="1" xfId="0" applyFont="1" applyFill="1" applyBorder="1"/>
    <xf numFmtId="0" fontId="28" fillId="8" borderId="40" xfId="0" applyFont="1" applyFill="1" applyBorder="1"/>
    <xf numFmtId="14" fontId="28" fillId="8" borderId="0" xfId="0" applyNumberFormat="1" applyFont="1" applyFill="1"/>
    <xf numFmtId="0" fontId="28" fillId="8" borderId="1" xfId="0" applyFont="1" applyFill="1" applyBorder="1" applyAlignment="1">
      <alignment horizontal="right"/>
    </xf>
    <xf numFmtId="9" fontId="28" fillId="8" borderId="1" xfId="3" applyFont="1" applyFill="1" applyBorder="1" applyProtection="1"/>
    <xf numFmtId="0" fontId="28" fillId="8" borderId="0" xfId="0" applyFont="1" applyFill="1" applyAlignment="1">
      <alignment horizontal="right"/>
    </xf>
    <xf numFmtId="9" fontId="28" fillId="8" borderId="0" xfId="3" applyFont="1" applyFill="1" applyProtection="1"/>
    <xf numFmtId="167" fontId="28" fillId="8" borderId="29" xfId="2" applyNumberFormat="1" applyFont="1" applyFill="1" applyBorder="1" applyProtection="1"/>
    <xf numFmtId="0" fontId="28" fillId="8" borderId="31" xfId="0" quotePrefix="1" applyFont="1" applyFill="1" applyBorder="1"/>
    <xf numFmtId="167" fontId="28" fillId="8" borderId="31" xfId="2" applyNumberFormat="1" applyFont="1" applyFill="1" applyBorder="1" applyProtection="1"/>
    <xf numFmtId="0" fontId="28" fillId="8" borderId="30" xfId="0" applyFont="1" applyFill="1" applyBorder="1"/>
    <xf numFmtId="167" fontId="28" fillId="8" borderId="0" xfId="0" applyNumberFormat="1" applyFont="1" applyFill="1"/>
    <xf numFmtId="0" fontId="28" fillId="11" borderId="36" xfId="0" applyFont="1" applyFill="1" applyBorder="1"/>
    <xf numFmtId="0" fontId="28" fillId="11" borderId="32" xfId="0" applyFont="1" applyFill="1" applyBorder="1" applyAlignment="1">
      <alignment horizontal="right"/>
    </xf>
    <xf numFmtId="167" fontId="28" fillId="11" borderId="37" xfId="2" applyNumberFormat="1" applyFont="1" applyFill="1" applyBorder="1" applyProtection="1"/>
    <xf numFmtId="0" fontId="28" fillId="12" borderId="36" xfId="0" applyFont="1" applyFill="1" applyBorder="1"/>
    <xf numFmtId="0" fontId="28" fillId="12" borderId="32" xfId="0" applyFont="1" applyFill="1" applyBorder="1" applyAlignment="1">
      <alignment horizontal="right"/>
    </xf>
    <xf numFmtId="167" fontId="28" fillId="12" borderId="37" xfId="2" applyNumberFormat="1" applyFont="1" applyFill="1" applyBorder="1" applyProtection="1"/>
    <xf numFmtId="0" fontId="28" fillId="11" borderId="38" xfId="0" applyFont="1" applyFill="1" applyBorder="1"/>
    <xf numFmtId="0" fontId="28" fillId="11" borderId="0" xfId="0" applyFont="1" applyFill="1" applyAlignment="1">
      <alignment horizontal="right"/>
    </xf>
    <xf numFmtId="0" fontId="28" fillId="11" borderId="40" xfId="0" quotePrefix="1" applyFont="1" applyFill="1" applyBorder="1" applyAlignment="1">
      <alignment horizontal="right"/>
    </xf>
    <xf numFmtId="0" fontId="28" fillId="12" borderId="38" xfId="0" applyFont="1" applyFill="1" applyBorder="1"/>
    <xf numFmtId="0" fontId="28" fillId="12" borderId="0" xfId="0" applyFont="1" applyFill="1" applyAlignment="1">
      <alignment horizontal="right"/>
    </xf>
    <xf numFmtId="0" fontId="28" fillId="12" borderId="40" xfId="0" quotePrefix="1" applyFont="1" applyFill="1" applyBorder="1" applyAlignment="1">
      <alignment horizontal="right"/>
    </xf>
    <xf numFmtId="167" fontId="28" fillId="12" borderId="40" xfId="2" applyNumberFormat="1" applyFont="1" applyFill="1" applyBorder="1" applyProtection="1"/>
    <xf numFmtId="167" fontId="28" fillId="11" borderId="39" xfId="2" applyNumberFormat="1" applyFont="1" applyFill="1" applyBorder="1" applyProtection="1"/>
    <xf numFmtId="167" fontId="28" fillId="12" borderId="39" xfId="2" applyNumberFormat="1" applyFont="1" applyFill="1" applyBorder="1" applyProtection="1"/>
    <xf numFmtId="9" fontId="28" fillId="11" borderId="40" xfId="3" applyFont="1" applyFill="1" applyBorder="1" applyAlignment="1" applyProtection="1">
      <alignment horizontal="right"/>
    </xf>
    <xf numFmtId="9" fontId="28" fillId="12" borderId="40" xfId="3" applyFont="1" applyFill="1" applyBorder="1" applyAlignment="1" applyProtection="1">
      <alignment horizontal="right"/>
    </xf>
    <xf numFmtId="0" fontId="28" fillId="11" borderId="42" xfId="0" applyFont="1" applyFill="1" applyBorder="1"/>
    <xf numFmtId="0" fontId="28" fillId="11" borderId="1" xfId="0" applyFont="1" applyFill="1" applyBorder="1" applyAlignment="1">
      <alignment horizontal="right"/>
    </xf>
    <xf numFmtId="167" fontId="28" fillId="11" borderId="40" xfId="2" applyNumberFormat="1" applyFont="1" applyFill="1" applyBorder="1" applyProtection="1"/>
    <xf numFmtId="0" fontId="28" fillId="12" borderId="42" xfId="0" applyFont="1" applyFill="1" applyBorder="1"/>
    <xf numFmtId="0" fontId="28" fillId="12" borderId="1" xfId="0" applyFont="1" applyFill="1" applyBorder="1" applyAlignment="1">
      <alignment horizontal="right"/>
    </xf>
    <xf numFmtId="0" fontId="33" fillId="8" borderId="0" xfId="0" applyFont="1" applyFill="1"/>
    <xf numFmtId="0" fontId="33" fillId="4" borderId="0" xfId="0" applyFont="1" applyFill="1"/>
    <xf numFmtId="0" fontId="34" fillId="4" borderId="0" xfId="0" applyFont="1" applyFill="1" applyAlignment="1">
      <alignment horizontal="justify"/>
    </xf>
    <xf numFmtId="0" fontId="34" fillId="4" borderId="0" xfId="0" applyFont="1" applyFill="1" applyAlignment="1">
      <alignment horizontal="left" vertical="top" wrapText="1"/>
    </xf>
    <xf numFmtId="0" fontId="21" fillId="4" borderId="0" xfId="0" applyFont="1" applyFill="1" applyAlignment="1">
      <alignment horizontal="left" vertical="top" wrapText="1"/>
    </xf>
    <xf numFmtId="0" fontId="35" fillId="4" borderId="0" xfId="0" applyFont="1" applyFill="1" applyAlignment="1">
      <alignment vertical="top" wrapText="1"/>
    </xf>
    <xf numFmtId="0" fontId="2" fillId="4" borderId="0" xfId="0" applyFont="1" applyFill="1" applyProtection="1">
      <protection hidden="1"/>
    </xf>
    <xf numFmtId="0" fontId="0" fillId="0" borderId="0" xfId="0" applyProtection="1">
      <protection hidden="1"/>
    </xf>
    <xf numFmtId="0" fontId="0" fillId="4" borderId="0" xfId="0" applyFill="1" applyProtection="1">
      <protection hidden="1"/>
    </xf>
    <xf numFmtId="0" fontId="25" fillId="4" borderId="0" xfId="0" applyFont="1" applyFill="1" applyProtection="1">
      <protection hidden="1"/>
    </xf>
    <xf numFmtId="0" fontId="45" fillId="4" borderId="0" xfId="0" applyFont="1" applyFill="1" applyProtection="1">
      <protection hidden="1"/>
    </xf>
    <xf numFmtId="0" fontId="25" fillId="0" borderId="0" xfId="0" applyFont="1" applyProtection="1">
      <protection hidden="1"/>
    </xf>
    <xf numFmtId="0" fontId="27" fillId="4" borderId="0" xfId="0" applyFont="1" applyFill="1" applyProtection="1">
      <protection hidden="1"/>
    </xf>
    <xf numFmtId="0" fontId="40" fillId="4" borderId="0" xfId="0" applyFont="1" applyFill="1" applyProtection="1">
      <protection hidden="1"/>
    </xf>
    <xf numFmtId="0" fontId="19" fillId="4" borderId="0" xfId="0" applyFont="1" applyFill="1" applyProtection="1">
      <protection hidden="1"/>
    </xf>
    <xf numFmtId="0" fontId="18" fillId="4" borderId="0" xfId="0" applyFont="1" applyFill="1" applyProtection="1">
      <protection hidden="1"/>
    </xf>
    <xf numFmtId="0" fontId="2" fillId="0" borderId="0" xfId="0" applyFont="1" applyProtection="1">
      <protection hidden="1"/>
    </xf>
    <xf numFmtId="0" fontId="2" fillId="8" borderId="0" xfId="0" applyFont="1" applyFill="1" applyProtection="1">
      <protection hidden="1"/>
    </xf>
    <xf numFmtId="0" fontId="0" fillId="8" borderId="0" xfId="0" applyFill="1" applyProtection="1">
      <protection hidden="1"/>
    </xf>
    <xf numFmtId="0" fontId="27" fillId="0" borderId="0" xfId="0" applyFont="1" applyProtection="1">
      <protection hidden="1"/>
    </xf>
    <xf numFmtId="0" fontId="27" fillId="6" borderId="0" xfId="0" applyFont="1" applyFill="1" applyAlignment="1" applyProtection="1">
      <alignment horizontal="right"/>
      <protection hidden="1"/>
    </xf>
    <xf numFmtId="49" fontId="27" fillId="4" borderId="0" xfId="0" applyNumberFormat="1" applyFont="1" applyFill="1" applyAlignment="1" applyProtection="1">
      <alignment horizontal="left"/>
      <protection hidden="1"/>
    </xf>
    <xf numFmtId="0" fontId="40" fillId="0" borderId="0" xfId="0" applyFont="1" applyProtection="1">
      <protection hidden="1"/>
    </xf>
    <xf numFmtId="0" fontId="40" fillId="8" borderId="0" xfId="0" applyFont="1" applyFill="1" applyProtection="1">
      <protection hidden="1"/>
    </xf>
    <xf numFmtId="0" fontId="56" fillId="4" borderId="0" xfId="0" applyFont="1" applyFill="1" applyProtection="1">
      <protection hidden="1"/>
    </xf>
    <xf numFmtId="0" fontId="56" fillId="0" borderId="0" xfId="0" applyFont="1" applyProtection="1">
      <protection hidden="1"/>
    </xf>
    <xf numFmtId="167" fontId="27" fillId="4" borderId="28" xfId="0" applyNumberFormat="1" applyFont="1" applyFill="1" applyBorder="1" applyAlignment="1" applyProtection="1">
      <alignment horizontal="right" vertical="top"/>
      <protection locked="0"/>
    </xf>
    <xf numFmtId="167" fontId="27" fillId="4" borderId="28" xfId="0" applyNumberFormat="1" applyFont="1" applyFill="1" applyBorder="1" applyProtection="1">
      <protection locked="0"/>
    </xf>
    <xf numFmtId="167" fontId="0" fillId="4" borderId="28" xfId="0" applyNumberFormat="1" applyFill="1" applyBorder="1" applyAlignment="1" applyProtection="1">
      <alignment horizontal="right" vertical="top"/>
      <protection locked="0"/>
    </xf>
    <xf numFmtId="167" fontId="0" fillId="4" borderId="28" xfId="0" applyNumberFormat="1" applyFill="1" applyBorder="1" applyProtection="1">
      <protection locked="0"/>
    </xf>
    <xf numFmtId="0" fontId="44" fillId="16" borderId="3" xfId="0" applyFont="1" applyFill="1" applyBorder="1" applyAlignment="1" applyProtection="1">
      <alignment horizontal="left" vertical="center" wrapText="1"/>
      <protection hidden="1"/>
    </xf>
    <xf numFmtId="0" fontId="44" fillId="14" borderId="3" xfId="0" applyFont="1" applyFill="1" applyBorder="1" applyAlignment="1" applyProtection="1">
      <alignment horizontal="left" vertical="center" wrapText="1"/>
      <protection hidden="1"/>
    </xf>
    <xf numFmtId="0" fontId="0" fillId="0" borderId="0" xfId="0" applyAlignment="1">
      <alignment horizontal="left"/>
    </xf>
    <xf numFmtId="0" fontId="27" fillId="4" borderId="3" xfId="0" applyFont="1" applyFill="1" applyBorder="1" applyAlignment="1" applyProtection="1">
      <alignment horizontal="left" vertical="center" wrapText="1"/>
      <protection hidden="1"/>
    </xf>
    <xf numFmtId="0" fontId="27" fillId="4" borderId="44" xfId="0" applyFont="1" applyFill="1" applyBorder="1" applyAlignment="1" applyProtection="1">
      <alignment horizontal="left" vertical="center" wrapText="1"/>
      <protection hidden="1"/>
    </xf>
    <xf numFmtId="0" fontId="27" fillId="4" borderId="39" xfId="0" applyFont="1" applyFill="1" applyBorder="1" applyAlignment="1" applyProtection="1">
      <alignment horizontal="left" vertical="center" wrapText="1"/>
      <protection hidden="1"/>
    </xf>
    <xf numFmtId="0" fontId="27" fillId="0" borderId="3" xfId="0" applyFont="1" applyBorder="1" applyAlignment="1" applyProtection="1">
      <alignment horizontal="left" vertical="center" wrapText="1"/>
      <protection hidden="1"/>
    </xf>
    <xf numFmtId="0" fontId="27" fillId="0" borderId="39" xfId="0" applyFont="1" applyBorder="1" applyAlignment="1" applyProtection="1">
      <alignment horizontal="left" vertical="center" wrapText="1"/>
      <protection hidden="1"/>
    </xf>
    <xf numFmtId="0" fontId="27" fillId="4" borderId="45" xfId="0" applyFont="1" applyFill="1" applyBorder="1" applyAlignment="1" applyProtection="1">
      <alignment horizontal="left" vertical="center" wrapText="1"/>
      <protection hidden="1"/>
    </xf>
    <xf numFmtId="0" fontId="36" fillId="4" borderId="0" xfId="0" applyFont="1" applyFill="1" applyProtection="1">
      <protection hidden="1"/>
    </xf>
    <xf numFmtId="0" fontId="72" fillId="4" borderId="0" xfId="0" applyFont="1" applyFill="1" applyProtection="1">
      <protection hidden="1"/>
    </xf>
    <xf numFmtId="0" fontId="33" fillId="4" borderId="0" xfId="0" applyFont="1" applyFill="1" applyAlignment="1">
      <alignment vertical="top" wrapText="1"/>
    </xf>
    <xf numFmtId="0" fontId="0" fillId="0" borderId="0" xfId="0" applyAlignment="1">
      <alignment horizontal="left" wrapText="1" indent="2"/>
    </xf>
    <xf numFmtId="9" fontId="0" fillId="0" borderId="0" xfId="3" applyFont="1"/>
    <xf numFmtId="10" fontId="0" fillId="0" borderId="0" xfId="3" applyNumberFormat="1" applyFont="1"/>
    <xf numFmtId="43" fontId="0" fillId="0" borderId="0" xfId="1" applyFont="1"/>
    <xf numFmtId="0" fontId="43" fillId="0" borderId="0" xfId="0" applyFont="1"/>
    <xf numFmtId="0" fontId="73" fillId="0" borderId="0" xfId="0" applyFont="1"/>
    <xf numFmtId="0" fontId="43" fillId="0" borderId="1" xfId="0" applyFont="1" applyBorder="1" applyAlignment="1">
      <alignment horizontal="center"/>
    </xf>
    <xf numFmtId="0" fontId="43" fillId="0" borderId="0" xfId="0" applyFont="1" applyAlignment="1">
      <alignment horizontal="center"/>
    </xf>
    <xf numFmtId="0" fontId="74" fillId="0" borderId="0" xfId="0" applyFont="1" applyAlignment="1">
      <alignment horizontal="left"/>
    </xf>
    <xf numFmtId="0" fontId="0" fillId="0" borderId="0" xfId="0" applyAlignment="1">
      <alignment horizontal="center"/>
    </xf>
    <xf numFmtId="0" fontId="0" fillId="18" borderId="0" xfId="0" applyFill="1"/>
    <xf numFmtId="10" fontId="0" fillId="18" borderId="0" xfId="3" applyNumberFormat="1" applyFont="1" applyFill="1"/>
    <xf numFmtId="9" fontId="0" fillId="18" borderId="0" xfId="3" applyFont="1" applyFill="1"/>
    <xf numFmtId="0" fontId="0" fillId="0" borderId="0" xfId="1" applyNumberFormat="1" applyFont="1"/>
    <xf numFmtId="0" fontId="0" fillId="19" borderId="0" xfId="0" applyFill="1"/>
    <xf numFmtId="9" fontId="0" fillId="19" borderId="0" xfId="3" applyFont="1" applyFill="1"/>
    <xf numFmtId="0" fontId="75" fillId="0" borderId="0" xfId="0" applyFont="1"/>
    <xf numFmtId="0" fontId="35" fillId="4" borderId="0" xfId="0" applyFont="1" applyFill="1" applyAlignment="1">
      <alignment horizontal="left" vertical="top" wrapText="1"/>
    </xf>
    <xf numFmtId="0" fontId="37" fillId="0" borderId="0" xfId="0" applyFont="1" applyAlignment="1">
      <alignment horizontal="left"/>
    </xf>
    <xf numFmtId="0" fontId="35" fillId="4" borderId="0" xfId="0" applyFont="1" applyFill="1" applyAlignment="1">
      <alignment vertical="top"/>
    </xf>
    <xf numFmtId="0" fontId="35" fillId="4" borderId="0" xfId="0" applyFont="1" applyFill="1" applyAlignment="1">
      <alignment horizontal="left" vertical="top"/>
    </xf>
    <xf numFmtId="0" fontId="21" fillId="4" borderId="0" xfId="0" applyFont="1" applyFill="1" applyAlignment="1">
      <alignment vertical="top" wrapText="1"/>
    </xf>
    <xf numFmtId="0" fontId="34" fillId="4" borderId="0" xfId="0" applyFont="1" applyFill="1" applyAlignment="1">
      <alignment vertical="top" wrapText="1"/>
    </xf>
    <xf numFmtId="0" fontId="34" fillId="4" borderId="0" xfId="0" applyFont="1" applyFill="1" applyAlignment="1">
      <alignment horizontal="left" vertical="top"/>
    </xf>
    <xf numFmtId="169" fontId="22" fillId="9" borderId="31" xfId="3" applyNumberFormat="1" applyFont="1" applyFill="1" applyBorder="1" applyAlignment="1"/>
    <xf numFmtId="10" fontId="22" fillId="9" borderId="31" xfId="3" applyNumberFormat="1" applyFont="1" applyFill="1" applyBorder="1" applyAlignment="1">
      <alignment horizontal="center" wrapText="1"/>
    </xf>
    <xf numFmtId="10" fontId="26" fillId="10" borderId="30" xfId="3" applyNumberFormat="1" applyFont="1" applyFill="1" applyBorder="1" applyProtection="1">
      <protection locked="0"/>
    </xf>
    <xf numFmtId="9" fontId="28" fillId="8" borderId="0" xfId="3" applyFont="1" applyFill="1" applyBorder="1" applyProtection="1"/>
    <xf numFmtId="0" fontId="28" fillId="12" borderId="32" xfId="0" applyFont="1" applyFill="1" applyBorder="1"/>
    <xf numFmtId="0" fontId="28" fillId="12" borderId="0" xfId="0" applyFont="1" applyFill="1"/>
    <xf numFmtId="0" fontId="28" fillId="12" borderId="1" xfId="0" applyFont="1" applyFill="1" applyBorder="1"/>
    <xf numFmtId="0" fontId="60" fillId="13" borderId="42" xfId="0" applyFont="1" applyFill="1" applyBorder="1" applyAlignment="1" applyProtection="1">
      <alignment horizontal="center" wrapText="1"/>
      <protection locked="0"/>
    </xf>
    <xf numFmtId="0" fontId="60" fillId="13" borderId="1" xfId="0" applyFont="1" applyFill="1" applyBorder="1" applyAlignment="1" applyProtection="1">
      <alignment horizontal="center" wrapText="1"/>
      <protection locked="0"/>
    </xf>
    <xf numFmtId="0" fontId="60" fillId="13" borderId="40" xfId="0" applyFont="1" applyFill="1" applyBorder="1" applyAlignment="1" applyProtection="1">
      <alignment horizontal="center" wrapText="1"/>
      <protection locked="0"/>
    </xf>
    <xf numFmtId="0" fontId="27" fillId="6" borderId="0" xfId="0" applyFont="1" applyFill="1" applyAlignment="1" applyProtection="1">
      <alignment horizontal="left" indent="1"/>
      <protection hidden="1"/>
    </xf>
    <xf numFmtId="165" fontId="27" fillId="4" borderId="1" xfId="0" applyNumberFormat="1" applyFont="1" applyFill="1" applyBorder="1" applyAlignment="1" applyProtection="1">
      <alignment horizontal="center"/>
      <protection locked="0"/>
    </xf>
    <xf numFmtId="0" fontId="44" fillId="6" borderId="0" xfId="0" applyFont="1" applyFill="1" applyAlignment="1" applyProtection="1">
      <alignment horizontal="left" indent="1"/>
      <protection hidden="1"/>
    </xf>
    <xf numFmtId="1" fontId="44" fillId="4" borderId="0" xfId="0" applyNumberFormat="1" applyFont="1" applyFill="1" applyAlignment="1" applyProtection="1">
      <alignment horizontal="left" indent="1"/>
      <protection hidden="1"/>
    </xf>
    <xf numFmtId="0" fontId="44" fillId="6" borderId="0" xfId="0" applyFont="1" applyFill="1" applyAlignment="1" applyProtection="1">
      <alignment horizontal="left" indent="2"/>
      <protection hidden="1"/>
    </xf>
    <xf numFmtId="165" fontId="27" fillId="4" borderId="0" xfId="0" applyNumberFormat="1" applyFont="1" applyFill="1" applyAlignment="1" applyProtection="1">
      <alignment horizontal="center"/>
      <protection hidden="1"/>
    </xf>
    <xf numFmtId="0" fontId="43" fillId="20" borderId="1" xfId="0" applyFont="1" applyFill="1" applyBorder="1" applyAlignment="1">
      <alignment horizontal="center"/>
    </xf>
    <xf numFmtId="9" fontId="0" fillId="0" borderId="0" xfId="3" quotePrefix="1" applyFont="1"/>
    <xf numFmtId="0" fontId="0" fillId="20" borderId="0" xfId="0" applyFill="1"/>
    <xf numFmtId="49" fontId="27" fillId="4" borderId="0" xfId="0" applyNumberFormat="1" applyFont="1" applyFill="1" applyAlignment="1" applyProtection="1">
      <alignment horizontal="left" indent="2"/>
      <protection hidden="1"/>
    </xf>
    <xf numFmtId="0" fontId="27" fillId="4" borderId="0" xfId="0" applyFont="1" applyFill="1" applyAlignment="1" applyProtection="1">
      <alignment horizontal="left" indent="2"/>
      <protection hidden="1"/>
    </xf>
    <xf numFmtId="0" fontId="81" fillId="4" borderId="0" xfId="0" applyFont="1" applyFill="1" applyProtection="1">
      <protection hidden="1"/>
    </xf>
    <xf numFmtId="0" fontId="82" fillId="4" borderId="0" xfId="0" applyFont="1" applyFill="1" applyProtection="1">
      <protection hidden="1"/>
    </xf>
    <xf numFmtId="0" fontId="82" fillId="0" borderId="0" xfId="0" applyFont="1" applyProtection="1">
      <protection hidden="1"/>
    </xf>
    <xf numFmtId="10" fontId="0" fillId="4" borderId="1" xfId="3" applyNumberFormat="1" applyFont="1" applyFill="1" applyBorder="1" applyAlignment="1" applyProtection="1">
      <alignment horizontal="center"/>
      <protection locked="0"/>
    </xf>
    <xf numFmtId="0" fontId="44" fillId="6" borderId="0" xfId="0" applyFont="1" applyFill="1" applyAlignment="1" applyProtection="1">
      <alignment horizontal="left" wrapText="1" indent="1"/>
      <protection hidden="1"/>
    </xf>
    <xf numFmtId="0" fontId="27" fillId="6" borderId="0" xfId="0" applyFont="1" applyFill="1" applyAlignment="1" applyProtection="1">
      <alignment horizontal="right" indent="2"/>
      <protection hidden="1"/>
    </xf>
    <xf numFmtId="49" fontId="44" fillId="4" borderId="1" xfId="0" applyNumberFormat="1" applyFont="1" applyFill="1" applyBorder="1" applyAlignment="1" applyProtection="1">
      <alignment horizontal="center"/>
      <protection locked="0"/>
    </xf>
    <xf numFmtId="49" fontId="27" fillId="4" borderId="1" xfId="0" applyNumberFormat="1" applyFont="1" applyFill="1" applyBorder="1" applyAlignment="1" applyProtection="1">
      <alignment horizontal="center"/>
      <protection locked="0"/>
    </xf>
    <xf numFmtId="0" fontId="44" fillId="6" borderId="0" xfId="0" applyFont="1" applyFill="1" applyAlignment="1" applyProtection="1">
      <alignment horizontal="left"/>
      <protection hidden="1"/>
    </xf>
    <xf numFmtId="0" fontId="28" fillId="4" borderId="0" xfId="0" applyFont="1" applyFill="1"/>
    <xf numFmtId="0" fontId="0" fillId="4" borderId="6" xfId="0" applyFill="1" applyBorder="1" applyProtection="1">
      <protection hidden="1"/>
    </xf>
    <xf numFmtId="0" fontId="0" fillId="4" borderId="7" xfId="0" applyFill="1" applyBorder="1" applyProtection="1">
      <protection hidden="1"/>
    </xf>
    <xf numFmtId="0" fontId="0" fillId="4" borderId="9" xfId="0" applyFill="1" applyBorder="1" applyProtection="1">
      <protection hidden="1"/>
    </xf>
    <xf numFmtId="0" fontId="0" fillId="4" borderId="2" xfId="0" applyFill="1" applyBorder="1" applyProtection="1">
      <protection hidden="1"/>
    </xf>
    <xf numFmtId="0" fontId="0" fillId="4" borderId="16" xfId="0" applyFill="1" applyBorder="1" applyProtection="1">
      <protection hidden="1"/>
    </xf>
    <xf numFmtId="0" fontId="43" fillId="4" borderId="0" xfId="0" applyFont="1" applyFill="1" applyProtection="1">
      <protection hidden="1"/>
    </xf>
    <xf numFmtId="0" fontId="43" fillId="4" borderId="0" xfId="0" applyFont="1" applyFill="1" applyAlignment="1" applyProtection="1">
      <alignment horizontal="left" wrapText="1"/>
      <protection hidden="1"/>
    </xf>
    <xf numFmtId="0" fontId="43" fillId="4" borderId="0" xfId="0" applyFont="1" applyFill="1" applyAlignment="1" applyProtection="1">
      <alignment horizontal="left"/>
      <protection hidden="1"/>
    </xf>
    <xf numFmtId="10" fontId="27" fillId="4" borderId="0" xfId="3" applyNumberFormat="1" applyFont="1" applyFill="1" applyBorder="1" applyAlignment="1" applyProtection="1">
      <alignment horizontal="left"/>
      <protection hidden="1"/>
    </xf>
    <xf numFmtId="49" fontId="27" fillId="4" borderId="0" xfId="0" applyNumberFormat="1" applyFont="1" applyFill="1" applyAlignment="1" applyProtection="1">
      <alignment horizontal="left" indent="9"/>
      <protection hidden="1"/>
    </xf>
    <xf numFmtId="168" fontId="0" fillId="4" borderId="0" xfId="1" applyNumberFormat="1" applyFont="1" applyFill="1" applyBorder="1" applyAlignment="1" applyProtection="1">
      <alignment horizontal="center"/>
      <protection hidden="1"/>
    </xf>
    <xf numFmtId="0" fontId="0" fillId="4" borderId="0" xfId="0" applyFill="1" applyAlignment="1" applyProtection="1">
      <alignment horizontal="left"/>
      <protection hidden="1"/>
    </xf>
    <xf numFmtId="0" fontId="0" fillId="4" borderId="0" xfId="0" applyFill="1" applyAlignment="1" applyProtection="1">
      <alignment horizontal="center"/>
      <protection hidden="1"/>
    </xf>
    <xf numFmtId="0" fontId="0" fillId="4" borderId="0" xfId="0" applyFill="1" applyAlignment="1" applyProtection="1">
      <alignment horizontal="center" wrapText="1"/>
      <protection hidden="1"/>
    </xf>
    <xf numFmtId="10" fontId="0" fillId="4" borderId="0" xfId="3" applyNumberFormat="1" applyFont="1" applyFill="1" applyBorder="1" applyAlignment="1" applyProtection="1">
      <alignment horizontal="center"/>
      <protection hidden="1"/>
    </xf>
    <xf numFmtId="0" fontId="84" fillId="4" borderId="0" xfId="0" quotePrefix="1" applyFont="1" applyFill="1" applyAlignment="1" applyProtection="1">
      <alignment horizontal="left" indent="1"/>
      <protection hidden="1"/>
    </xf>
    <xf numFmtId="0" fontId="84" fillId="4" borderId="0" xfId="0" applyFont="1" applyFill="1" applyProtection="1">
      <protection hidden="1"/>
    </xf>
    <xf numFmtId="0" fontId="84" fillId="4" borderId="0" xfId="0" applyFont="1" applyFill="1" applyAlignment="1" applyProtection="1">
      <alignment horizontal="left" indent="5"/>
      <protection hidden="1"/>
    </xf>
    <xf numFmtId="0" fontId="0" fillId="4" borderId="13" xfId="0" applyFill="1" applyBorder="1" applyProtection="1">
      <protection hidden="1"/>
    </xf>
    <xf numFmtId="0" fontId="0" fillId="4" borderId="15" xfId="0" applyFill="1" applyBorder="1" applyAlignment="1" applyProtection="1">
      <alignment horizontal="left" indent="5"/>
      <protection hidden="1"/>
    </xf>
    <xf numFmtId="0" fontId="0" fillId="4" borderId="15" xfId="0" applyFill="1" applyBorder="1" applyProtection="1">
      <protection hidden="1"/>
    </xf>
    <xf numFmtId="0" fontId="0" fillId="4" borderId="14" xfId="0" applyFill="1" applyBorder="1" applyProtection="1">
      <protection hidden="1"/>
    </xf>
    <xf numFmtId="39" fontId="15" fillId="0" borderId="2" xfId="2" applyNumberFormat="1" applyFont="1" applyFill="1" applyBorder="1" applyAlignment="1" applyProtection="1">
      <alignment horizontal="center" wrapText="1"/>
      <protection locked="0"/>
    </xf>
    <xf numFmtId="39" fontId="15" fillId="0" borderId="0" xfId="2" applyNumberFormat="1" applyFont="1" applyFill="1" applyBorder="1" applyAlignment="1" applyProtection="1">
      <alignment horizontal="center" wrapText="1"/>
      <protection locked="0"/>
    </xf>
    <xf numFmtId="39" fontId="15" fillId="0" borderId="13" xfId="2" applyNumberFormat="1" applyFont="1" applyFill="1" applyBorder="1" applyAlignment="1" applyProtection="1">
      <alignment horizontal="center" wrapText="1"/>
      <protection locked="0"/>
    </xf>
    <xf numFmtId="39" fontId="15" fillId="0" borderId="15" xfId="2" applyNumberFormat="1" applyFont="1" applyFill="1" applyBorder="1" applyAlignment="1" applyProtection="1">
      <alignment horizontal="center" wrapText="1"/>
      <protection locked="0"/>
    </xf>
    <xf numFmtId="2" fontId="15" fillId="0" borderId="6" xfId="0" applyNumberFormat="1" applyFont="1" applyBorder="1" applyAlignment="1" applyProtection="1">
      <alignment horizontal="center"/>
      <protection locked="0"/>
    </xf>
    <xf numFmtId="10" fontId="15" fillId="0" borderId="7" xfId="0" applyNumberFormat="1" applyFont="1" applyBorder="1" applyAlignment="1" applyProtection="1">
      <alignment horizontal="center"/>
      <protection locked="0"/>
    </xf>
    <xf numFmtId="2" fontId="15" fillId="0" borderId="2" xfId="0" applyNumberFormat="1" applyFont="1" applyBorder="1" applyAlignment="1" applyProtection="1">
      <alignment horizontal="center"/>
      <protection locked="0"/>
    </xf>
    <xf numFmtId="2" fontId="15" fillId="0" borderId="13" xfId="0" applyNumberFormat="1" applyFont="1" applyBorder="1" applyAlignment="1" applyProtection="1">
      <alignment horizontal="center"/>
      <protection locked="0"/>
    </xf>
    <xf numFmtId="10" fontId="15" fillId="0" borderId="15" xfId="0" applyNumberFormat="1" applyFont="1" applyBorder="1" applyAlignment="1" applyProtection="1">
      <alignment horizontal="center"/>
      <protection locked="0"/>
    </xf>
    <xf numFmtId="0" fontId="14" fillId="0" borderId="6" xfId="0" applyFont="1" applyBorder="1" applyAlignment="1" applyProtection="1">
      <alignment horizontal="left" wrapText="1"/>
      <protection locked="0"/>
    </xf>
    <xf numFmtId="0" fontId="14" fillId="0" borderId="7" xfId="0" applyFont="1" applyBorder="1" applyAlignment="1" applyProtection="1">
      <alignment horizontal="left" wrapText="1"/>
      <protection locked="0"/>
    </xf>
    <xf numFmtId="0" fontId="14" fillId="0" borderId="2" xfId="0" applyFont="1" applyBorder="1" applyAlignment="1" applyProtection="1">
      <alignment horizontal="left" wrapText="1"/>
      <protection locked="0"/>
    </xf>
    <xf numFmtId="0" fontId="14" fillId="0" borderId="13" xfId="0" applyFont="1" applyBorder="1" applyAlignment="1" applyProtection="1">
      <alignment horizontal="left" wrapText="1"/>
      <protection locked="0"/>
    </xf>
    <xf numFmtId="0" fontId="14" fillId="0" borderId="15" xfId="0" applyFont="1" applyBorder="1" applyAlignment="1" applyProtection="1">
      <alignment horizontal="left" wrapText="1"/>
      <protection locked="0"/>
    </xf>
    <xf numFmtId="39" fontId="15" fillId="0" borderId="7" xfId="2" applyNumberFormat="1" applyFont="1" applyFill="1" applyBorder="1" applyAlignment="1" applyProtection="1">
      <alignment horizontal="center" wrapText="1"/>
      <protection locked="0"/>
    </xf>
    <xf numFmtId="10" fontId="15" fillId="0" borderId="6" xfId="0" applyNumberFormat="1" applyFont="1" applyBorder="1" applyProtection="1">
      <protection locked="0"/>
    </xf>
    <xf numFmtId="10" fontId="15" fillId="0" borderId="7" xfId="0" applyNumberFormat="1" applyFont="1" applyBorder="1" applyProtection="1">
      <protection locked="0"/>
    </xf>
    <xf numFmtId="10" fontId="15" fillId="0" borderId="2" xfId="0" applyNumberFormat="1" applyFont="1" applyBorder="1" applyProtection="1">
      <protection locked="0"/>
    </xf>
    <xf numFmtId="10" fontId="15" fillId="0" borderId="13" xfId="0" applyNumberFormat="1" applyFont="1" applyBorder="1" applyProtection="1">
      <protection locked="0"/>
    </xf>
    <xf numFmtId="10" fontId="15" fillId="0" borderId="15" xfId="0" applyNumberFormat="1" applyFont="1" applyBorder="1" applyProtection="1">
      <protection locked="0"/>
    </xf>
    <xf numFmtId="0" fontId="85" fillId="4" borderId="0" xfId="0" applyFont="1" applyFill="1" applyAlignment="1" applyProtection="1">
      <alignment horizontal="center"/>
      <protection hidden="1"/>
    </xf>
    <xf numFmtId="0" fontId="85" fillId="4" borderId="0" xfId="0" applyFont="1" applyFill="1" applyAlignment="1" applyProtection="1">
      <alignment horizontal="right"/>
      <protection hidden="1"/>
    </xf>
    <xf numFmtId="0" fontId="86" fillId="4" borderId="0" xfId="0" applyFont="1" applyFill="1" applyAlignment="1" applyProtection="1">
      <alignment horizontal="center" vertical="center"/>
      <protection hidden="1"/>
    </xf>
    <xf numFmtId="0" fontId="86" fillId="4" borderId="0" xfId="0" applyFont="1" applyFill="1" applyAlignment="1">
      <alignment horizontal="right" vertical="center"/>
    </xf>
    <xf numFmtId="44" fontId="14" fillId="0" borderId="7" xfId="2" applyFont="1" applyFill="1" applyBorder="1" applyAlignment="1" applyProtection="1">
      <alignment wrapText="1"/>
      <protection locked="0"/>
    </xf>
    <xf numFmtId="44" fontId="14" fillId="0" borderId="0" xfId="2" applyFont="1" applyFill="1" applyBorder="1" applyAlignment="1" applyProtection="1">
      <alignment wrapText="1"/>
      <protection locked="0"/>
    </xf>
    <xf numFmtId="44" fontId="14" fillId="0" borderId="15" xfId="2" applyFont="1" applyFill="1" applyBorder="1" applyAlignment="1" applyProtection="1">
      <alignment wrapText="1"/>
      <protection locked="0"/>
    </xf>
    <xf numFmtId="2" fontId="15" fillId="0" borderId="7" xfId="0" applyNumberFormat="1" applyFont="1" applyBorder="1" applyAlignment="1" applyProtection="1">
      <alignment horizontal="center"/>
      <protection locked="0"/>
    </xf>
    <xf numFmtId="2" fontId="15" fillId="0" borderId="0" xfId="0" applyNumberFormat="1" applyFont="1" applyAlignment="1" applyProtection="1">
      <alignment horizontal="center"/>
      <protection locked="0"/>
    </xf>
    <xf numFmtId="2" fontId="15" fillId="0" borderId="15" xfId="0" applyNumberFormat="1" applyFont="1" applyBorder="1" applyAlignment="1" applyProtection="1">
      <alignment horizontal="center"/>
      <protection locked="0"/>
    </xf>
    <xf numFmtId="2" fontId="15" fillId="0" borderId="48" xfId="0" applyNumberFormat="1" applyFont="1" applyBorder="1" applyAlignment="1" applyProtection="1">
      <alignment horizontal="center"/>
      <protection locked="0"/>
    </xf>
    <xf numFmtId="2" fontId="15" fillId="0" borderId="38" xfId="0" applyNumberFormat="1" applyFont="1" applyBorder="1" applyAlignment="1" applyProtection="1">
      <alignment horizontal="center"/>
      <protection locked="0"/>
    </xf>
    <xf numFmtId="10" fontId="15" fillId="0" borderId="0" xfId="0" applyNumberFormat="1" applyFont="1" applyAlignment="1" applyProtection="1">
      <alignment horizontal="center"/>
      <protection locked="0"/>
    </xf>
    <xf numFmtId="44" fontId="15" fillId="0" borderId="7" xfId="2" applyFont="1" applyFill="1" applyBorder="1" applyAlignment="1" applyProtection="1">
      <alignment wrapText="1"/>
      <protection locked="0"/>
    </xf>
    <xf numFmtId="44" fontId="15" fillId="0" borderId="0" xfId="2" applyFont="1" applyFill="1" applyBorder="1" applyAlignment="1" applyProtection="1">
      <alignment wrapText="1"/>
      <protection locked="0"/>
    </xf>
    <xf numFmtId="44" fontId="15" fillId="0" borderId="15" xfId="2" applyFont="1" applyFill="1" applyBorder="1" applyAlignment="1" applyProtection="1">
      <alignment wrapText="1"/>
      <protection locked="0"/>
    </xf>
    <xf numFmtId="39" fontId="15" fillId="0" borderId="38" xfId="2" applyNumberFormat="1" applyFont="1" applyFill="1" applyBorder="1" applyAlignment="1" applyProtection="1">
      <alignment horizontal="center" wrapText="1"/>
      <protection locked="0"/>
    </xf>
    <xf numFmtId="39" fontId="15" fillId="0" borderId="48" xfId="2" applyNumberFormat="1" applyFont="1" applyFill="1" applyBorder="1" applyAlignment="1" applyProtection="1">
      <alignment horizontal="center" wrapText="1"/>
      <protection locked="0"/>
    </xf>
    <xf numFmtId="0" fontId="14" fillId="0" borderId="0" xfId="0" applyFont="1" applyAlignment="1" applyProtection="1">
      <alignment horizontal="left" wrapText="1"/>
      <protection locked="0"/>
    </xf>
    <xf numFmtId="2" fontId="15" fillId="0" borderId="51" xfId="0" applyNumberFormat="1" applyFont="1" applyBorder="1" applyAlignment="1" applyProtection="1">
      <alignment horizontal="center"/>
      <protection locked="0"/>
    </xf>
    <xf numFmtId="39" fontId="15" fillId="0" borderId="51" xfId="2" applyNumberFormat="1" applyFont="1" applyFill="1" applyBorder="1" applyAlignment="1" applyProtection="1">
      <alignment horizontal="center" wrapText="1"/>
      <protection locked="0"/>
    </xf>
    <xf numFmtId="43" fontId="0" fillId="22" borderId="0" xfId="1" applyFont="1" applyFill="1"/>
    <xf numFmtId="49" fontId="27" fillId="4" borderId="0" xfId="0" applyNumberFormat="1" applyFont="1" applyFill="1" applyAlignment="1" applyProtection="1">
      <alignment horizontal="center"/>
      <protection locked="0"/>
    </xf>
    <xf numFmtId="10" fontId="15" fillId="0" borderId="0" xfId="0" applyNumberFormat="1" applyFont="1" applyProtection="1">
      <protection locked="0"/>
    </xf>
    <xf numFmtId="0" fontId="2" fillId="0" borderId="0" xfId="0" applyFont="1"/>
    <xf numFmtId="44" fontId="40" fillId="4" borderId="0" xfId="0" applyNumberFormat="1" applyFont="1" applyFill="1" applyProtection="1">
      <protection hidden="1"/>
    </xf>
    <xf numFmtId="10" fontId="87" fillId="4" borderId="0" xfId="4" applyNumberFormat="1" applyFont="1" applyFill="1" applyBorder="1" applyAlignment="1" applyProtection="1">
      <alignment horizontal="left"/>
      <protection hidden="1"/>
    </xf>
    <xf numFmtId="1" fontId="42" fillId="0" borderId="0" xfId="0" applyNumberFormat="1" applyFont="1" applyAlignment="1" applyProtection="1">
      <alignment horizontal="left"/>
      <protection hidden="1"/>
    </xf>
    <xf numFmtId="0" fontId="0" fillId="0" borderId="0" xfId="0" applyAlignment="1" applyProtection="1">
      <alignment horizontal="center"/>
      <protection hidden="1"/>
    </xf>
    <xf numFmtId="10" fontId="7" fillId="4" borderId="0" xfId="0" applyNumberFormat="1" applyFont="1" applyFill="1" applyAlignment="1" applyProtection="1">
      <alignment horizontal="left"/>
      <protection hidden="1"/>
    </xf>
    <xf numFmtId="0" fontId="40" fillId="0" borderId="0" xfId="0" applyFont="1" applyAlignment="1" applyProtection="1">
      <alignment horizontal="left"/>
      <protection hidden="1"/>
    </xf>
    <xf numFmtId="0" fontId="0" fillId="0" borderId="0" xfId="0" applyAlignment="1" applyProtection="1">
      <alignment horizontal="left"/>
      <protection hidden="1"/>
    </xf>
    <xf numFmtId="0" fontId="36" fillId="4" borderId="0" xfId="0" applyFont="1" applyFill="1" applyAlignment="1" applyProtection="1">
      <alignment horizontal="left"/>
      <protection hidden="1"/>
    </xf>
    <xf numFmtId="164" fontId="15" fillId="0" borderId="9" xfId="0" applyNumberFormat="1" applyFont="1" applyBorder="1" applyAlignment="1" applyProtection="1">
      <alignment horizontal="left"/>
      <protection locked="0" hidden="1"/>
    </xf>
    <xf numFmtId="164" fontId="15" fillId="0" borderId="16" xfId="0" applyNumberFormat="1" applyFont="1" applyBorder="1" applyAlignment="1" applyProtection="1">
      <alignment horizontal="left"/>
      <protection locked="0" hidden="1"/>
    </xf>
    <xf numFmtId="164" fontId="15" fillId="0" borderId="14" xfId="0" applyNumberFormat="1" applyFont="1" applyBorder="1" applyAlignment="1" applyProtection="1">
      <alignment horizontal="left"/>
      <protection locked="0" hidden="1"/>
    </xf>
    <xf numFmtId="0" fontId="6" fillId="0" borderId="0" xfId="0" applyFont="1" applyAlignment="1" applyProtection="1">
      <alignment horizontal="right"/>
      <protection hidden="1"/>
    </xf>
    <xf numFmtId="0" fontId="7" fillId="0" borderId="0" xfId="0" applyFont="1" applyAlignment="1" applyProtection="1">
      <alignment horizontal="left"/>
      <protection hidden="1"/>
    </xf>
    <xf numFmtId="0" fontId="7" fillId="0" borderId="1" xfId="0" applyFont="1" applyBorder="1" applyProtection="1">
      <protection hidden="1"/>
    </xf>
    <xf numFmtId="0" fontId="7" fillId="0" borderId="0" xfId="0" applyFont="1" applyProtection="1">
      <protection hidden="1"/>
    </xf>
    <xf numFmtId="0" fontId="88" fillId="0" borderId="0" xfId="0" applyFont="1" applyProtection="1">
      <protection hidden="1"/>
    </xf>
    <xf numFmtId="0" fontId="0" fillId="0" borderId="0" xfId="0" applyAlignment="1" applyProtection="1">
      <alignment vertical="top" wrapText="1"/>
      <protection hidden="1"/>
    </xf>
    <xf numFmtId="0" fontId="0" fillId="0" borderId="0" xfId="0" applyAlignment="1" applyProtection="1">
      <alignment horizontal="center" wrapText="1"/>
      <protection hidden="1"/>
    </xf>
    <xf numFmtId="0" fontId="43" fillId="0" borderId="0" xfId="0" applyFont="1" applyProtection="1">
      <protection hidden="1"/>
    </xf>
    <xf numFmtId="0" fontId="43" fillId="0" borderId="1" xfId="0" applyFont="1" applyBorder="1" applyAlignment="1" applyProtection="1">
      <alignment horizontal="center"/>
      <protection hidden="1"/>
    </xf>
    <xf numFmtId="0" fontId="0" fillId="0" borderId="0" xfId="0" applyProtection="1">
      <protection locked="0" hidden="1"/>
    </xf>
    <xf numFmtId="165" fontId="0" fillId="0" borderId="0" xfId="0" applyNumberFormat="1" applyAlignment="1" applyProtection="1">
      <alignment horizontal="center"/>
      <protection locked="0" hidden="1"/>
    </xf>
    <xf numFmtId="49" fontId="13" fillId="2" borderId="14" xfId="0" applyNumberFormat="1" applyFont="1" applyFill="1" applyBorder="1" applyAlignment="1" applyProtection="1">
      <alignment horizontal="center" vertical="center" wrapText="1"/>
      <protection hidden="1"/>
    </xf>
    <xf numFmtId="0" fontId="40" fillId="4" borderId="0" xfId="0" applyFont="1" applyFill="1" applyAlignment="1" applyProtection="1">
      <alignment horizontal="center" vertical="center"/>
      <protection hidden="1"/>
    </xf>
    <xf numFmtId="0" fontId="2" fillId="4" borderId="0" xfId="0" applyFont="1" applyFill="1" applyAlignment="1" applyProtection="1">
      <alignment horizontal="center" vertical="center"/>
      <protection hidden="1"/>
    </xf>
    <xf numFmtId="0" fontId="27" fillId="4" borderId="0" xfId="0" applyFont="1" applyFill="1" applyAlignment="1" applyProtection="1">
      <alignment horizontal="center" vertical="center"/>
      <protection hidden="1"/>
    </xf>
    <xf numFmtId="0" fontId="89" fillId="0" borderId="0" xfId="0" applyFont="1" applyProtection="1">
      <protection hidden="1"/>
    </xf>
    <xf numFmtId="14" fontId="0" fillId="0" borderId="0" xfId="0" applyNumberFormat="1" applyAlignment="1">
      <alignment horizontal="center"/>
    </xf>
    <xf numFmtId="14" fontId="43" fillId="0" borderId="1" xfId="0" applyNumberFormat="1" applyFont="1" applyBorder="1" applyAlignment="1">
      <alignment horizontal="center"/>
    </xf>
    <xf numFmtId="14" fontId="0" fillId="0" borderId="0" xfId="0" applyNumberFormat="1" applyAlignment="1">
      <alignment horizontal="left" vertical="top" wrapText="1"/>
    </xf>
    <xf numFmtId="0" fontId="43" fillId="0" borderId="1" xfId="0" applyFont="1" applyBorder="1"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indent="3"/>
    </xf>
    <xf numFmtId="0" fontId="4" fillId="3" borderId="0" xfId="0" applyFont="1" applyFill="1" applyAlignment="1">
      <alignment horizontal="center"/>
    </xf>
    <xf numFmtId="0" fontId="42" fillId="0" borderId="0" xfId="0" applyFont="1"/>
    <xf numFmtId="1" fontId="42" fillId="0" borderId="0" xfId="0" applyNumberFormat="1" applyFont="1" applyAlignment="1">
      <alignment horizontal="left"/>
    </xf>
    <xf numFmtId="0" fontId="40" fillId="4" borderId="0" xfId="0" applyFont="1" applyFill="1"/>
    <xf numFmtId="0" fontId="6" fillId="3" borderId="0" xfId="0" applyFont="1" applyFill="1" applyAlignment="1">
      <alignment horizontal="right"/>
    </xf>
    <xf numFmtId="14" fontId="40" fillId="4" borderId="0" xfId="0" applyNumberFormat="1" applyFont="1" applyFill="1"/>
    <xf numFmtId="49" fontId="70" fillId="4" borderId="0" xfId="0" applyNumberFormat="1" applyFont="1" applyFill="1" applyAlignment="1">
      <alignment horizontal="left"/>
    </xf>
    <xf numFmtId="0" fontId="36" fillId="4" borderId="0" xfId="0" applyFont="1" applyFill="1"/>
    <xf numFmtId="0" fontId="68" fillId="4" borderId="32" xfId="4" applyFont="1" applyFill="1" applyBorder="1" applyAlignment="1" applyProtection="1">
      <alignment horizontal="center" vertical="center" wrapText="1"/>
    </xf>
    <xf numFmtId="0" fontId="68" fillId="4" borderId="0" xfId="4" applyFont="1" applyFill="1" applyBorder="1" applyAlignment="1" applyProtection="1">
      <alignment horizontal="center" vertical="center" wrapText="1"/>
    </xf>
    <xf numFmtId="0" fontId="69" fillId="4" borderId="0" xfId="0" applyFont="1" applyFill="1" applyAlignment="1">
      <alignment horizontal="right"/>
    </xf>
    <xf numFmtId="49" fontId="8" fillId="4" borderId="0" xfId="0" applyNumberFormat="1" applyFont="1" applyFill="1" applyAlignment="1">
      <alignment horizontal="left"/>
    </xf>
    <xf numFmtId="49" fontId="8" fillId="4" borderId="0" xfId="0" applyNumberFormat="1" applyFont="1" applyFill="1" applyAlignment="1">
      <alignment horizontal="center"/>
    </xf>
    <xf numFmtId="49" fontId="7" fillId="4" borderId="0" xfId="0" applyNumberFormat="1" applyFont="1" applyFill="1" applyAlignment="1">
      <alignment horizontal="left"/>
    </xf>
    <xf numFmtId="49" fontId="7" fillId="4" borderId="0" xfId="0" applyNumberFormat="1" applyFont="1" applyFill="1" applyAlignment="1">
      <alignment horizontal="right" indent="1"/>
    </xf>
    <xf numFmtId="10" fontId="7" fillId="4" borderId="0" xfId="0" applyNumberFormat="1" applyFont="1" applyFill="1" applyAlignment="1">
      <alignment horizontal="right"/>
    </xf>
    <xf numFmtId="0" fontId="0" fillId="4" borderId="0" xfId="0" applyFill="1"/>
    <xf numFmtId="9" fontId="0" fillId="0" borderId="0" xfId="0" applyNumberFormat="1"/>
    <xf numFmtId="49" fontId="22" fillId="4" borderId="0" xfId="0" applyNumberFormat="1" applyFont="1" applyFill="1" applyAlignment="1">
      <alignment horizontal="left"/>
    </xf>
    <xf numFmtId="44" fontId="40" fillId="4" borderId="0" xfId="0" applyNumberFormat="1" applyFont="1" applyFill="1"/>
    <xf numFmtId="0" fontId="40" fillId="0" borderId="0" xfId="0" applyFont="1"/>
    <xf numFmtId="0" fontId="11" fillId="2" borderId="6" xfId="0" applyFont="1" applyFill="1" applyBorder="1" applyAlignment="1">
      <alignment horizontal="left" vertical="center"/>
    </xf>
    <xf numFmtId="0" fontId="11" fillId="2" borderId="7" xfId="0" applyFont="1" applyFill="1" applyBorder="1" applyAlignment="1">
      <alignment horizontal="left" vertical="center"/>
    </xf>
    <xf numFmtId="0" fontId="12" fillId="2" borderId="7" xfId="0" applyFont="1" applyFill="1" applyBorder="1" applyAlignment="1">
      <alignment horizontal="center"/>
    </xf>
    <xf numFmtId="0" fontId="40" fillId="4" borderId="0" xfId="0" applyFont="1" applyFill="1" applyAlignment="1">
      <alignment horizontal="center"/>
    </xf>
    <xf numFmtId="0" fontId="13" fillId="2" borderId="13" xfId="0" applyFont="1" applyFill="1" applyBorder="1" applyAlignment="1">
      <alignment horizontal="left"/>
    </xf>
    <xf numFmtId="0" fontId="13" fillId="2" borderId="15" xfId="0" applyFont="1" applyFill="1" applyBorder="1" applyAlignment="1">
      <alignment horizontal="left"/>
    </xf>
    <xf numFmtId="0" fontId="13" fillId="2" borderId="15" xfId="0" applyFont="1" applyFill="1" applyBorder="1" applyAlignment="1">
      <alignment horizontal="center" wrapText="1"/>
    </xf>
    <xf numFmtId="0" fontId="13" fillId="2" borderId="15" xfId="0" applyFont="1" applyFill="1" applyBorder="1" applyAlignment="1">
      <alignment horizontal="center"/>
    </xf>
    <xf numFmtId="49" fontId="13" fillId="2" borderId="14" xfId="0" applyNumberFormat="1" applyFont="1" applyFill="1" applyBorder="1" applyAlignment="1">
      <alignment horizontal="center" wrapText="1"/>
    </xf>
    <xf numFmtId="164" fontId="15" fillId="0" borderId="9" xfId="0" applyNumberFormat="1" applyFont="1" applyBorder="1" applyAlignment="1">
      <alignment horizontal="right"/>
    </xf>
    <xf numFmtId="164" fontId="15" fillId="0" borderId="16" xfId="0" applyNumberFormat="1" applyFont="1" applyBorder="1" applyAlignment="1">
      <alignment horizontal="right"/>
    </xf>
    <xf numFmtId="164" fontId="15" fillId="0" borderId="14" xfId="0" applyNumberFormat="1" applyFont="1" applyBorder="1" applyAlignment="1">
      <alignment horizontal="right"/>
    </xf>
    <xf numFmtId="0" fontId="13" fillId="2" borderId="7" xfId="0" applyFont="1" applyFill="1" applyBorder="1" applyAlignment="1">
      <alignment horizontal="center"/>
    </xf>
    <xf numFmtId="0" fontId="13" fillId="2" borderId="13" xfId="0" applyFont="1" applyFill="1" applyBorder="1" applyAlignment="1">
      <alignment horizontal="center" wrapText="1"/>
    </xf>
    <xf numFmtId="0" fontId="59" fillId="2" borderId="15" xfId="0" applyFont="1" applyFill="1" applyBorder="1" applyAlignment="1">
      <alignment horizontal="center" wrapText="1"/>
    </xf>
    <xf numFmtId="164" fontId="15" fillId="0" borderId="7" xfId="0" applyNumberFormat="1" applyFont="1" applyBorder="1"/>
    <xf numFmtId="164" fontId="15" fillId="0" borderId="9" xfId="0" applyNumberFormat="1" applyFont="1" applyBorder="1"/>
    <xf numFmtId="164" fontId="15" fillId="0" borderId="0" xfId="0" applyNumberFormat="1" applyFont="1"/>
    <xf numFmtId="164" fontId="15" fillId="0" borderId="16" xfId="0" applyNumberFormat="1" applyFont="1" applyBorder="1"/>
    <xf numFmtId="164" fontId="15" fillId="0" borderId="15" xfId="0" applyNumberFormat="1" applyFont="1" applyBorder="1"/>
    <xf numFmtId="164" fontId="15" fillId="0" borderId="14" xfId="0" applyNumberFormat="1" applyFont="1" applyBorder="1"/>
    <xf numFmtId="0" fontId="11" fillId="2" borderId="6" xfId="0" applyFont="1" applyFill="1" applyBorder="1" applyAlignment="1">
      <alignment horizontal="left"/>
    </xf>
    <xf numFmtId="0" fontId="11" fillId="2" borderId="7" xfId="0" applyFont="1" applyFill="1" applyBorder="1" applyAlignment="1">
      <alignment horizontal="left"/>
    </xf>
    <xf numFmtId="0" fontId="5" fillId="2" borderId="7" xfId="0" applyFont="1" applyFill="1" applyBorder="1"/>
    <xf numFmtId="0" fontId="16" fillId="2" borderId="13" xfId="0" applyFont="1" applyFill="1" applyBorder="1" applyAlignment="1">
      <alignment horizontal="left"/>
    </xf>
    <xf numFmtId="0" fontId="16" fillId="2" borderId="15" xfId="0" applyFont="1" applyFill="1" applyBorder="1" applyAlignment="1">
      <alignment horizontal="center"/>
    </xf>
    <xf numFmtId="44" fontId="13" fillId="2" borderId="15" xfId="2" applyFont="1" applyFill="1" applyBorder="1" applyAlignment="1" applyProtection="1">
      <alignment horizontal="center"/>
    </xf>
    <xf numFmtId="0" fontId="58" fillId="2" borderId="50" xfId="0" applyFont="1" applyFill="1" applyBorder="1" applyAlignment="1">
      <alignment horizontal="center" vertical="center" wrapText="1"/>
    </xf>
    <xf numFmtId="0" fontId="58" fillId="2" borderId="18" xfId="0" applyFont="1" applyFill="1" applyBorder="1" applyAlignment="1">
      <alignment horizontal="center" vertical="center" wrapText="1"/>
    </xf>
    <xf numFmtId="0" fontId="58" fillId="2" borderId="15" xfId="0" applyFont="1" applyFill="1" applyBorder="1" applyAlignment="1">
      <alignment horizontal="center" wrapText="1"/>
    </xf>
    <xf numFmtId="0" fontId="58" fillId="2" borderId="47"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58" fillId="2" borderId="17" xfId="0" applyFont="1" applyFill="1" applyBorder="1" applyAlignment="1">
      <alignment horizontal="center" vertical="center" wrapText="1"/>
    </xf>
    <xf numFmtId="0" fontId="58" fillId="2" borderId="19" xfId="0" applyFont="1" applyFill="1" applyBorder="1" applyAlignment="1">
      <alignment horizontal="center" vertical="center" wrapText="1"/>
    </xf>
    <xf numFmtId="164" fontId="15" fillId="0" borderId="7" xfId="2" applyNumberFormat="1" applyFont="1" applyFill="1" applyBorder="1" applyAlignment="1" applyProtection="1">
      <alignment wrapText="1"/>
    </xf>
    <xf numFmtId="164" fontId="15" fillId="0" borderId="49" xfId="2" applyNumberFormat="1" applyFont="1" applyFill="1" applyBorder="1" applyAlignment="1" applyProtection="1">
      <alignment wrapText="1"/>
    </xf>
    <xf numFmtId="164" fontId="15" fillId="0" borderId="0" xfId="2" applyNumberFormat="1" applyFont="1" applyFill="1" applyBorder="1" applyAlignment="1" applyProtection="1">
      <alignment wrapText="1"/>
    </xf>
    <xf numFmtId="164" fontId="15" fillId="0" borderId="39" xfId="2" applyNumberFormat="1" applyFont="1" applyFill="1" applyBorder="1" applyAlignment="1" applyProtection="1">
      <alignment wrapText="1"/>
    </xf>
    <xf numFmtId="164" fontId="15" fillId="0" borderId="15" xfId="2" applyNumberFormat="1" applyFont="1" applyFill="1" applyBorder="1" applyAlignment="1" applyProtection="1">
      <alignment wrapText="1"/>
    </xf>
    <xf numFmtId="164" fontId="15" fillId="0" borderId="20" xfId="2" applyNumberFormat="1" applyFont="1" applyFill="1" applyBorder="1" applyAlignment="1" applyProtection="1">
      <alignment wrapText="1"/>
    </xf>
    <xf numFmtId="0" fontId="17" fillId="2" borderId="7" xfId="0" applyFont="1" applyFill="1" applyBorder="1"/>
    <xf numFmtId="0" fontId="13" fillId="2" borderId="13" xfId="0" applyFont="1" applyFill="1" applyBorder="1"/>
    <xf numFmtId="0" fontId="17" fillId="2" borderId="15" xfId="0" applyFont="1" applyFill="1" applyBorder="1"/>
    <xf numFmtId="0" fontId="58" fillId="2" borderId="15" xfId="0" applyFont="1" applyFill="1" applyBorder="1" applyAlignment="1">
      <alignment horizontal="center" vertical="center" wrapText="1"/>
    </xf>
    <xf numFmtId="0" fontId="17" fillId="2" borderId="49" xfId="0" applyFont="1" applyFill="1" applyBorder="1"/>
    <xf numFmtId="0" fontId="13" fillId="2" borderId="53" xfId="0" applyFont="1" applyFill="1" applyBorder="1"/>
    <xf numFmtId="0" fontId="13" fillId="2" borderId="1" xfId="0" applyFont="1" applyFill="1" applyBorder="1"/>
    <xf numFmtId="0" fontId="13" fillId="2" borderId="40" xfId="0" applyFont="1" applyFill="1" applyBorder="1" applyAlignment="1">
      <alignment horizontal="center"/>
    </xf>
    <xf numFmtId="0" fontId="13" fillId="2" borderId="26" xfId="0" applyFont="1" applyFill="1" applyBorder="1" applyAlignment="1">
      <alignment horizontal="center"/>
    </xf>
    <xf numFmtId="49" fontId="13" fillId="2" borderId="26" xfId="0" applyNumberFormat="1" applyFont="1" applyFill="1" applyBorder="1" applyAlignment="1">
      <alignment horizontal="center" wrapText="1"/>
    </xf>
    <xf numFmtId="0" fontId="13" fillId="2" borderId="47" xfId="0" applyFont="1" applyFill="1" applyBorder="1" applyAlignment="1">
      <alignment horizontal="center"/>
    </xf>
    <xf numFmtId="49" fontId="13" fillId="2" borderId="27" xfId="0" applyNumberFormat="1" applyFont="1" applyFill="1" applyBorder="1" applyAlignment="1">
      <alignment horizontal="center" wrapText="1"/>
    </xf>
    <xf numFmtId="0" fontId="13" fillId="2" borderId="25" xfId="0" applyFont="1" applyFill="1" applyBorder="1" applyAlignment="1">
      <alignment horizontal="center"/>
    </xf>
    <xf numFmtId="164" fontId="15" fillId="0" borderId="49" xfId="0" applyNumberFormat="1" applyFont="1" applyBorder="1" applyAlignment="1">
      <alignment horizontal="right"/>
    </xf>
    <xf numFmtId="164" fontId="15" fillId="0" borderId="39" xfId="0" applyNumberFormat="1" applyFont="1" applyBorder="1" applyAlignment="1">
      <alignment horizontal="right"/>
    </xf>
    <xf numFmtId="164" fontId="15" fillId="0" borderId="20" xfId="0" applyNumberFormat="1" applyFont="1" applyBorder="1" applyAlignment="1">
      <alignment horizontal="right"/>
    </xf>
    <xf numFmtId="0" fontId="27" fillId="4" borderId="0" xfId="0" applyFont="1" applyFill="1"/>
    <xf numFmtId="0" fontId="42" fillId="0" borderId="0" xfId="0" applyFont="1" applyAlignment="1">
      <alignment horizontal="left"/>
    </xf>
    <xf numFmtId="0" fontId="7" fillId="0" borderId="1" xfId="0" applyFont="1" applyBorder="1"/>
    <xf numFmtId="49" fontId="70" fillId="4" borderId="0" xfId="0" applyNumberFormat="1" applyFont="1" applyFill="1" applyAlignment="1">
      <alignment horizontal="center"/>
    </xf>
    <xf numFmtId="0" fontId="68" fillId="4" borderId="0" xfId="4" applyFont="1" applyFill="1" applyBorder="1" applyAlignment="1" applyProtection="1">
      <alignment horizontal="left" vertical="center" wrapText="1"/>
    </xf>
    <xf numFmtId="0" fontId="36" fillId="4" borderId="0" xfId="0" applyFont="1" applyFill="1" applyAlignment="1">
      <alignment horizontal="left"/>
    </xf>
    <xf numFmtId="10" fontId="7" fillId="4" borderId="0" xfId="0" applyNumberFormat="1" applyFont="1" applyFill="1" applyAlignment="1">
      <alignment horizontal="left"/>
    </xf>
    <xf numFmtId="0" fontId="13" fillId="2" borderId="13" xfId="0" applyFont="1" applyFill="1" applyBorder="1" applyAlignment="1">
      <alignment horizontal="left" vertical="center"/>
    </xf>
    <xf numFmtId="0" fontId="13" fillId="2" borderId="15" xfId="0" applyFont="1" applyFill="1" applyBorder="1" applyAlignment="1">
      <alignment horizontal="left" vertical="center"/>
    </xf>
    <xf numFmtId="0" fontId="13" fillId="23" borderId="15" xfId="0" applyFont="1" applyFill="1" applyBorder="1" applyAlignment="1">
      <alignment horizontal="left" vertical="center" wrapText="1"/>
    </xf>
    <xf numFmtId="0" fontId="13" fillId="2" borderId="13" xfId="0" applyFont="1" applyFill="1" applyBorder="1" applyAlignment="1">
      <alignment horizontal="center" vertical="center"/>
    </xf>
    <xf numFmtId="0" fontId="13" fillId="2" borderId="15" xfId="0" applyFont="1" applyFill="1" applyBorder="1" applyAlignment="1">
      <alignment horizontal="center" vertical="center"/>
    </xf>
    <xf numFmtId="49" fontId="13" fillId="2" borderId="14" xfId="0" applyNumberFormat="1" applyFont="1" applyFill="1" applyBorder="1" applyAlignment="1">
      <alignment horizontal="center" vertical="center" wrapText="1"/>
    </xf>
    <xf numFmtId="44" fontId="14" fillId="23" borderId="7" xfId="2" applyFont="1" applyFill="1" applyBorder="1" applyAlignment="1" applyProtection="1">
      <alignment wrapText="1"/>
      <protection locked="0"/>
    </xf>
    <xf numFmtId="10" fontId="15" fillId="0" borderId="6" xfId="3" applyNumberFormat="1" applyFont="1" applyBorder="1" applyAlignment="1" applyProtection="1">
      <alignment horizontal="center"/>
      <protection locked="0"/>
    </xf>
    <xf numFmtId="10" fontId="15" fillId="0" borderId="7" xfId="3" applyNumberFormat="1" applyFont="1" applyBorder="1" applyAlignment="1" applyProtection="1">
      <alignment horizontal="center"/>
      <protection locked="0"/>
    </xf>
    <xf numFmtId="164" fontId="15" fillId="0" borderId="9" xfId="0" applyNumberFormat="1" applyFont="1" applyBorder="1" applyAlignment="1" applyProtection="1">
      <alignment horizontal="left"/>
      <protection locked="0"/>
    </xf>
    <xf numFmtId="44" fontId="14" fillId="23" borderId="0" xfId="2" applyFont="1" applyFill="1" applyBorder="1" applyAlignment="1" applyProtection="1">
      <alignment wrapText="1"/>
      <protection locked="0"/>
    </xf>
    <xf numFmtId="10" fontId="15" fillId="0" borderId="2" xfId="3" applyNumberFormat="1" applyFont="1" applyBorder="1" applyAlignment="1" applyProtection="1">
      <alignment horizontal="center"/>
      <protection locked="0"/>
    </xf>
    <xf numFmtId="10" fontId="15" fillId="0" borderId="0" xfId="3" applyNumberFormat="1" applyFont="1" applyBorder="1" applyAlignment="1" applyProtection="1">
      <alignment horizontal="center"/>
      <protection locked="0"/>
    </xf>
    <xf numFmtId="164" fontId="15" fillId="0" borderId="16" xfId="0" applyNumberFormat="1" applyFont="1" applyBorder="1" applyAlignment="1" applyProtection="1">
      <alignment horizontal="left"/>
      <protection locked="0"/>
    </xf>
    <xf numFmtId="44" fontId="14" fillId="23" borderId="15" xfId="2" applyFont="1" applyFill="1" applyBorder="1" applyAlignment="1" applyProtection="1">
      <alignment wrapText="1"/>
      <protection locked="0"/>
    </xf>
    <xf numFmtId="10" fontId="15" fillId="0" borderId="13" xfId="3" applyNumberFormat="1" applyFont="1" applyBorder="1" applyAlignment="1" applyProtection="1">
      <alignment horizontal="center"/>
      <protection locked="0"/>
    </xf>
    <xf numFmtId="10" fontId="15" fillId="0" borderId="15" xfId="3" applyNumberFormat="1" applyFont="1" applyBorder="1" applyAlignment="1" applyProtection="1">
      <alignment horizontal="center"/>
      <protection locked="0"/>
    </xf>
    <xf numFmtId="164" fontId="15" fillId="0" borderId="14" xfId="0" applyNumberFormat="1" applyFont="1" applyBorder="1" applyAlignment="1" applyProtection="1">
      <alignment horizontal="left"/>
      <protection locked="0"/>
    </xf>
    <xf numFmtId="0" fontId="40" fillId="0" borderId="0" xfId="0" applyFont="1" applyAlignment="1">
      <alignment horizontal="left"/>
    </xf>
    <xf numFmtId="0" fontId="77" fillId="4" borderId="0" xfId="0" applyFont="1" applyFill="1" applyAlignment="1">
      <alignment horizontal="left" indent="1"/>
    </xf>
    <xf numFmtId="0" fontId="41" fillId="4" borderId="0" xfId="0" applyFont="1" applyFill="1"/>
    <xf numFmtId="0" fontId="27" fillId="4" borderId="0" xfId="0" applyFont="1" applyFill="1" applyAlignment="1">
      <alignment horizontal="left"/>
    </xf>
    <xf numFmtId="0" fontId="44" fillId="4" borderId="0" xfId="0" applyFont="1" applyFill="1" applyAlignment="1">
      <alignment horizontal="left" indent="1"/>
    </xf>
    <xf numFmtId="0" fontId="27" fillId="6" borderId="28" xfId="0" applyFont="1" applyFill="1" applyBorder="1" applyAlignment="1">
      <alignment horizontal="right" indent="1"/>
    </xf>
    <xf numFmtId="0" fontId="27" fillId="6" borderId="28" xfId="0" applyFont="1" applyFill="1" applyBorder="1" applyAlignment="1">
      <alignment horizontal="left" vertical="top" indent="1"/>
    </xf>
    <xf numFmtId="1" fontId="27" fillId="4" borderId="28" xfId="0" applyNumberFormat="1" applyFont="1" applyFill="1" applyBorder="1" applyAlignment="1">
      <alignment horizontal="right" indent="1"/>
    </xf>
    <xf numFmtId="166" fontId="27" fillId="4" borderId="28" xfId="0" applyNumberFormat="1" applyFont="1" applyFill="1" applyBorder="1" applyAlignment="1">
      <alignment horizontal="left" indent="1"/>
    </xf>
    <xf numFmtId="0" fontId="27" fillId="6" borderId="29" xfId="0" applyFont="1" applyFill="1" applyBorder="1" applyAlignment="1">
      <alignment horizontal="right" indent="1"/>
    </xf>
    <xf numFmtId="0" fontId="45" fillId="4" borderId="0" xfId="0" applyFont="1" applyFill="1"/>
    <xf numFmtId="0" fontId="63" fillId="0" borderId="28" xfId="0" applyFont="1" applyBorder="1" applyAlignment="1">
      <alignment horizontal="center" vertical="center" wrapText="1"/>
    </xf>
    <xf numFmtId="0" fontId="63" fillId="4" borderId="28" xfId="0" applyFont="1" applyFill="1" applyBorder="1" applyAlignment="1">
      <alignment horizontal="center"/>
    </xf>
    <xf numFmtId="0" fontId="63" fillId="15" borderId="28" xfId="0" applyFont="1" applyFill="1" applyBorder="1" applyAlignment="1">
      <alignment horizontal="center"/>
    </xf>
    <xf numFmtId="0" fontId="63" fillId="0" borderId="46" xfId="0" applyFont="1" applyBorder="1" applyAlignment="1">
      <alignment horizontal="center" vertical="center"/>
    </xf>
    <xf numFmtId="167" fontId="44" fillId="17" borderId="28" xfId="0" applyNumberFormat="1" applyFont="1" applyFill="1" applyBorder="1"/>
    <xf numFmtId="0" fontId="64" fillId="4" borderId="46" xfId="0" applyFont="1" applyFill="1" applyBorder="1" applyAlignment="1">
      <alignment vertical="center"/>
    </xf>
    <xf numFmtId="167" fontId="27" fillId="4" borderId="28" xfId="0" applyNumberFormat="1" applyFont="1" applyFill="1" applyBorder="1" applyAlignment="1">
      <alignment horizontal="right" vertical="top"/>
    </xf>
    <xf numFmtId="167" fontId="44" fillId="17" borderId="28" xfId="0" applyNumberFormat="1" applyFont="1" applyFill="1" applyBorder="1" applyAlignment="1">
      <alignment vertical="top"/>
    </xf>
    <xf numFmtId="167" fontId="27" fillId="0" borderId="28" xfId="0" applyNumberFormat="1" applyFont="1" applyBorder="1" applyAlignment="1">
      <alignment horizontal="right" vertical="top"/>
    </xf>
    <xf numFmtId="167" fontId="27" fillId="14" borderId="30" xfId="0" applyNumberFormat="1" applyFont="1" applyFill="1" applyBorder="1" applyAlignment="1">
      <alignment horizontal="right" vertical="top"/>
    </xf>
    <xf numFmtId="167" fontId="27" fillId="14" borderId="28" xfId="0" applyNumberFormat="1" applyFont="1" applyFill="1" applyBorder="1" applyAlignment="1">
      <alignment horizontal="right" vertical="top"/>
    </xf>
    <xf numFmtId="0" fontId="63" fillId="0" borderId="46" xfId="0" applyFont="1" applyBorder="1" applyAlignment="1">
      <alignment horizontal="center" vertical="center" wrapText="1"/>
    </xf>
    <xf numFmtId="0" fontId="67" fillId="0" borderId="38" xfId="0" applyFont="1" applyBorder="1" applyAlignment="1">
      <alignment horizontal="center" vertical="center" wrapText="1"/>
    </xf>
    <xf numFmtId="0" fontId="63" fillId="7" borderId="29" xfId="0" applyFont="1" applyFill="1" applyBorder="1" applyAlignment="1">
      <alignment horizontal="left" vertical="top" wrapText="1"/>
    </xf>
    <xf numFmtId="0" fontId="63" fillId="7" borderId="30" xfId="0" applyFont="1" applyFill="1" applyBorder="1" applyAlignment="1">
      <alignment horizontal="center" vertical="top" wrapText="1"/>
    </xf>
    <xf numFmtId="167" fontId="27" fillId="4" borderId="30" xfId="0" applyNumberFormat="1" applyFont="1" applyFill="1" applyBorder="1" applyAlignment="1">
      <alignment horizontal="right" vertical="top"/>
    </xf>
    <xf numFmtId="10" fontId="27" fillId="4" borderId="28" xfId="0" applyNumberFormat="1" applyFont="1" applyFill="1" applyBorder="1" applyAlignment="1">
      <alignment horizontal="right" vertical="top"/>
    </xf>
    <xf numFmtId="10" fontId="27" fillId="7" borderId="28" xfId="3" applyNumberFormat="1" applyFont="1" applyFill="1" applyBorder="1" applyAlignment="1" applyProtection="1">
      <alignment horizontal="right" vertical="top"/>
    </xf>
    <xf numFmtId="0" fontId="63" fillId="4" borderId="43" xfId="0" applyFont="1" applyFill="1" applyBorder="1" applyAlignment="1">
      <alignment horizontal="center" vertical="center" wrapText="1"/>
    </xf>
    <xf numFmtId="0" fontId="2" fillId="4" borderId="0" xfId="0" applyFont="1" applyFill="1"/>
    <xf numFmtId="0" fontId="0" fillId="6" borderId="28" xfId="0" applyFill="1" applyBorder="1" applyAlignment="1">
      <alignment horizontal="right" indent="1"/>
    </xf>
    <xf numFmtId="0" fontId="0" fillId="6" borderId="28" xfId="0" applyFill="1" applyBorder="1" applyAlignment="1">
      <alignment horizontal="left" vertical="center" indent="1"/>
    </xf>
    <xf numFmtId="1" fontId="0" fillId="4" borderId="28" xfId="0" applyNumberFormat="1" applyFill="1" applyBorder="1" applyAlignment="1">
      <alignment horizontal="right" indent="1"/>
    </xf>
    <xf numFmtId="166" fontId="0" fillId="4" borderId="28" xfId="0" applyNumberFormat="1" applyFill="1" applyBorder="1" applyAlignment="1">
      <alignment horizontal="left" vertical="center" indent="1"/>
    </xf>
    <xf numFmtId="0" fontId="0" fillId="6" borderId="29" xfId="0" applyFill="1" applyBorder="1" applyAlignment="1">
      <alignment horizontal="right" indent="1"/>
    </xf>
    <xf numFmtId="167" fontId="0" fillId="4" borderId="28" xfId="0" applyNumberFormat="1" applyFill="1" applyBorder="1" applyAlignment="1">
      <alignment horizontal="right" vertical="top"/>
    </xf>
    <xf numFmtId="167" fontId="0" fillId="0" borderId="28" xfId="0" applyNumberFormat="1" applyBorder="1" applyAlignment="1">
      <alignment horizontal="right" vertical="top"/>
    </xf>
    <xf numFmtId="167" fontId="43" fillId="17" borderId="28" xfId="0" applyNumberFormat="1" applyFont="1" applyFill="1" applyBorder="1" applyAlignment="1">
      <alignment vertical="top"/>
    </xf>
    <xf numFmtId="167" fontId="0" fillId="14" borderId="28" xfId="0" applyNumberFormat="1" applyFill="1" applyBorder="1" applyAlignment="1">
      <alignment horizontal="right" vertical="top"/>
    </xf>
    <xf numFmtId="0" fontId="67" fillId="0" borderId="46" xfId="0" applyFont="1" applyBorder="1" applyAlignment="1">
      <alignment horizontal="center" vertical="center" wrapText="1"/>
    </xf>
    <xf numFmtId="0" fontId="27" fillId="4" borderId="0" xfId="0" applyFont="1" applyFill="1" applyAlignment="1">
      <alignment horizontal="left" indent="1"/>
    </xf>
    <xf numFmtId="0" fontId="18" fillId="4" borderId="0" xfId="0" applyFont="1" applyFill="1"/>
    <xf numFmtId="0" fontId="8" fillId="4" borderId="0" xfId="0" applyFont="1" applyFill="1"/>
    <xf numFmtId="168" fontId="18" fillId="4" borderId="0" xfId="0" applyNumberFormat="1" applyFont="1" applyFill="1" applyAlignment="1">
      <alignment horizontal="right" vertical="top"/>
    </xf>
    <xf numFmtId="0" fontId="19" fillId="4" borderId="0" xfId="0" applyFont="1" applyFill="1"/>
    <xf numFmtId="0" fontId="25" fillId="4" borderId="0" xfId="0" applyFont="1" applyFill="1"/>
    <xf numFmtId="0" fontId="0" fillId="6" borderId="28" xfId="0" applyFill="1" applyBorder="1" applyAlignment="1">
      <alignment horizontal="left" vertical="top" indent="1"/>
    </xf>
    <xf numFmtId="166" fontId="0" fillId="4" borderId="28" xfId="0" applyNumberFormat="1" applyFill="1" applyBorder="1" applyAlignment="1">
      <alignment horizontal="left" indent="1"/>
    </xf>
    <xf numFmtId="0" fontId="63" fillId="0" borderId="28" xfId="0" applyFont="1" applyBorder="1" applyAlignment="1">
      <alignment horizontal="center" wrapText="1"/>
    </xf>
    <xf numFmtId="167" fontId="44" fillId="17" borderId="28" xfId="0" applyNumberFormat="1" applyFont="1" applyFill="1" applyBorder="1" applyAlignment="1">
      <alignment horizontal="right"/>
    </xf>
    <xf numFmtId="167" fontId="43" fillId="17" borderId="28" xfId="0" applyNumberFormat="1" applyFont="1" applyFill="1" applyBorder="1" applyAlignment="1">
      <alignment horizontal="right" vertical="top"/>
    </xf>
    <xf numFmtId="0" fontId="77" fillId="4" borderId="0" xfId="0" applyFont="1" applyFill="1"/>
    <xf numFmtId="0" fontId="80" fillId="4" borderId="0" xfId="0" applyFont="1" applyFill="1"/>
    <xf numFmtId="0" fontId="44" fillId="4" borderId="0" xfId="0" applyFont="1" applyFill="1"/>
    <xf numFmtId="0" fontId="27" fillId="6" borderId="28" xfId="0" applyFont="1" applyFill="1" applyBorder="1" applyAlignment="1">
      <alignment horizontal="right"/>
    </xf>
    <xf numFmtId="1" fontId="27" fillId="4" borderId="28" xfId="0" applyNumberFormat="1" applyFont="1" applyFill="1" applyBorder="1" applyAlignment="1">
      <alignment horizontal="right"/>
    </xf>
    <xf numFmtId="0" fontId="27" fillId="6" borderId="29" xfId="0" applyFont="1" applyFill="1" applyBorder="1" applyAlignment="1">
      <alignment horizontal="right"/>
    </xf>
    <xf numFmtId="0" fontId="27" fillId="6" borderId="0" xfId="0" applyFont="1" applyFill="1" applyAlignment="1">
      <alignment horizontal="right"/>
    </xf>
    <xf numFmtId="49" fontId="27" fillId="4" borderId="0" xfId="0" applyNumberFormat="1" applyFont="1" applyFill="1" applyAlignment="1">
      <alignment horizontal="left"/>
    </xf>
    <xf numFmtId="0" fontId="63" fillId="4" borderId="28" xfId="0" applyFont="1" applyFill="1" applyBorder="1" applyAlignment="1">
      <alignment horizontal="left"/>
    </xf>
    <xf numFmtId="0" fontId="63" fillId="4" borderId="28" xfId="0" applyFont="1" applyFill="1" applyBorder="1" applyAlignment="1">
      <alignment horizontal="center" wrapText="1"/>
    </xf>
    <xf numFmtId="0" fontId="63" fillId="15" borderId="28" xfId="0" applyFont="1" applyFill="1" applyBorder="1" applyAlignment="1">
      <alignment horizontal="center" wrapText="1"/>
    </xf>
    <xf numFmtId="0" fontId="63" fillId="0" borderId="46" xfId="0" applyFont="1" applyBorder="1" applyAlignment="1">
      <alignment horizontal="center" vertical="top"/>
    </xf>
    <xf numFmtId="0" fontId="44" fillId="7" borderId="28" xfId="0" applyFont="1" applyFill="1" applyBorder="1" applyAlignment="1">
      <alignment horizontal="left"/>
    </xf>
    <xf numFmtId="167" fontId="44" fillId="17" borderId="28" xfId="0" applyNumberFormat="1" applyFont="1" applyFill="1" applyBorder="1" applyAlignment="1">
      <alignment horizontal="right" wrapText="1"/>
    </xf>
    <xf numFmtId="0" fontId="64" fillId="4" borderId="46" xfId="0" applyFont="1" applyFill="1" applyBorder="1" applyAlignment="1">
      <alignment vertical="top"/>
    </xf>
    <xf numFmtId="0" fontId="64" fillId="4" borderId="28" xfId="0" applyFont="1" applyFill="1" applyBorder="1"/>
    <xf numFmtId="0" fontId="64" fillId="4" borderId="28" xfId="0" applyFont="1" applyFill="1" applyBorder="1" applyAlignment="1">
      <alignment horizontal="left" vertical="top" wrapText="1"/>
    </xf>
    <xf numFmtId="0" fontId="44" fillId="7" borderId="28" xfId="0" applyFont="1" applyFill="1" applyBorder="1" applyAlignment="1">
      <alignment horizontal="left" vertical="top" wrapText="1"/>
    </xf>
    <xf numFmtId="167" fontId="44" fillId="17" borderId="28" xfId="0" applyNumberFormat="1" applyFont="1" applyFill="1" applyBorder="1" applyAlignment="1">
      <alignment horizontal="right" vertical="top"/>
    </xf>
    <xf numFmtId="0" fontId="64" fillId="4" borderId="28" xfId="0" applyFont="1" applyFill="1" applyBorder="1" applyAlignment="1">
      <alignment wrapText="1"/>
    </xf>
    <xf numFmtId="0" fontId="63" fillId="4" borderId="28" xfId="0" applyFont="1" applyFill="1" applyBorder="1"/>
    <xf numFmtId="0" fontId="44" fillId="14" borderId="28" xfId="0" applyFont="1" applyFill="1" applyBorder="1"/>
    <xf numFmtId="0" fontId="63" fillId="0" borderId="46" xfId="0" applyFont="1" applyBorder="1" applyAlignment="1">
      <alignment horizontal="center" vertical="top" wrapText="1"/>
    </xf>
    <xf numFmtId="0" fontId="63" fillId="4" borderId="28" xfId="0" applyFont="1" applyFill="1" applyBorder="1" applyAlignment="1">
      <alignment horizontal="left" vertical="top" wrapText="1"/>
    </xf>
    <xf numFmtId="0" fontId="44" fillId="4" borderId="28" xfId="0" applyFont="1" applyFill="1" applyBorder="1" applyAlignment="1">
      <alignment horizontal="left" vertical="top" wrapText="1"/>
    </xf>
    <xf numFmtId="0" fontId="44" fillId="14" borderId="28" xfId="0" applyFont="1" applyFill="1" applyBorder="1" applyAlignment="1">
      <alignment horizontal="left" vertical="top" wrapText="1"/>
    </xf>
    <xf numFmtId="0" fontId="67" fillId="0" borderId="46" xfId="0" applyFont="1" applyBorder="1" applyAlignment="1">
      <alignment horizontal="center" vertical="top" wrapText="1"/>
    </xf>
    <xf numFmtId="0" fontId="63" fillId="7" borderId="28" xfId="0" applyFont="1" applyFill="1" applyBorder="1" applyAlignment="1">
      <alignment horizontal="left" vertical="top" wrapText="1"/>
    </xf>
    <xf numFmtId="167" fontId="27" fillId="7" borderId="28" xfId="0" applyNumberFormat="1" applyFont="1" applyFill="1" applyBorder="1" applyAlignment="1">
      <alignment horizontal="right" vertical="top"/>
    </xf>
    <xf numFmtId="0" fontId="63" fillId="4" borderId="28" xfId="0" applyFont="1" applyFill="1" applyBorder="1" applyAlignment="1">
      <alignment horizontal="right" vertical="center" wrapText="1"/>
    </xf>
    <xf numFmtId="10" fontId="27" fillId="4" borderId="28" xfId="3" applyNumberFormat="1" applyFont="1" applyFill="1" applyBorder="1" applyAlignment="1" applyProtection="1">
      <alignment horizontal="right" vertical="top"/>
    </xf>
    <xf numFmtId="0" fontId="63" fillId="4" borderId="43" xfId="0" applyFont="1" applyFill="1" applyBorder="1" applyAlignment="1">
      <alignment horizontal="center" vertical="top" wrapText="1"/>
    </xf>
    <xf numFmtId="0" fontId="44" fillId="14" borderId="29" xfId="0" applyFont="1" applyFill="1" applyBorder="1" applyAlignment="1">
      <alignment vertical="top" wrapText="1"/>
    </xf>
    <xf numFmtId="0" fontId="20" fillId="4" borderId="0" xfId="0" applyFont="1" applyFill="1"/>
    <xf numFmtId="168" fontId="19" fillId="4" borderId="0" xfId="0" applyNumberFormat="1" applyFont="1" applyFill="1" applyAlignment="1">
      <alignment horizontal="right" vertical="top"/>
    </xf>
    <xf numFmtId="0" fontId="33" fillId="4" borderId="0" xfId="0" applyFont="1" applyFill="1" applyAlignment="1">
      <alignment horizontal="left" vertical="top" wrapText="1"/>
    </xf>
    <xf numFmtId="0" fontId="21" fillId="4" borderId="0" xfId="0" applyFont="1" applyFill="1" applyAlignment="1">
      <alignment horizontal="left" vertical="top" wrapText="1"/>
    </xf>
    <xf numFmtId="0" fontId="34" fillId="4" borderId="0" xfId="0" applyFont="1" applyFill="1" applyAlignment="1">
      <alignment horizontal="left" vertical="top"/>
    </xf>
    <xf numFmtId="0" fontId="34" fillId="4" borderId="0" xfId="0" applyFont="1" applyFill="1" applyAlignment="1">
      <alignment horizontal="left" vertical="top" wrapText="1"/>
    </xf>
    <xf numFmtId="0" fontId="3" fillId="4" borderId="0" xfId="4" applyFill="1" applyAlignment="1" applyProtection="1">
      <alignment horizontal="center" vertical="top" wrapText="1"/>
    </xf>
    <xf numFmtId="0" fontId="29" fillId="0" borderId="0" xfId="4" applyFont="1" applyAlignment="1" applyProtection="1"/>
    <xf numFmtId="0" fontId="32" fillId="4" borderId="0" xfId="0" applyFont="1" applyFill="1" applyAlignment="1">
      <alignment horizontal="center" vertical="center"/>
    </xf>
    <xf numFmtId="0" fontId="53" fillId="4" borderId="0" xfId="0" applyFont="1" applyFill="1" applyAlignment="1">
      <alignment horizontal="center" vertical="top" wrapText="1"/>
    </xf>
    <xf numFmtId="0" fontId="54" fillId="4" borderId="0" xfId="0" applyFont="1" applyFill="1" applyAlignment="1">
      <alignment horizontal="center" vertical="top" wrapText="1"/>
    </xf>
    <xf numFmtId="0" fontId="35" fillId="4" borderId="0" xfId="0" applyFont="1" applyFill="1" applyAlignment="1">
      <alignment horizontal="left" vertical="top" wrapText="1"/>
    </xf>
    <xf numFmtId="14" fontId="75" fillId="0" borderId="0" xfId="0" applyNumberFormat="1" applyFont="1" applyAlignment="1">
      <alignment horizontal="center"/>
    </xf>
    <xf numFmtId="0" fontId="0" fillId="4" borderId="32" xfId="0" applyFill="1" applyBorder="1" applyAlignment="1" applyProtection="1">
      <alignment horizontal="center"/>
      <protection hidden="1"/>
    </xf>
    <xf numFmtId="49" fontId="27" fillId="4" borderId="1" xfId="0" applyNumberFormat="1" applyFont="1" applyFill="1" applyBorder="1" applyAlignment="1" applyProtection="1">
      <alignment horizontal="left" indent="2"/>
      <protection locked="0"/>
    </xf>
    <xf numFmtId="49" fontId="27" fillId="4" borderId="31" xfId="0" applyNumberFormat="1" applyFont="1" applyFill="1" applyBorder="1" applyAlignment="1" applyProtection="1">
      <alignment horizontal="left" indent="2"/>
      <protection locked="0"/>
    </xf>
    <xf numFmtId="10" fontId="27" fillId="4" borderId="1" xfId="3" applyNumberFormat="1" applyFont="1" applyFill="1" applyBorder="1" applyAlignment="1" applyProtection="1">
      <alignment horizontal="left" indent="2"/>
      <protection locked="0"/>
    </xf>
    <xf numFmtId="168" fontId="0" fillId="4" borderId="1" xfId="1" applyNumberFormat="1" applyFont="1" applyFill="1" applyBorder="1" applyAlignment="1" applyProtection="1">
      <alignment horizontal="center"/>
      <protection locked="0"/>
    </xf>
    <xf numFmtId="1" fontId="27" fillId="4" borderId="1" xfId="0" applyNumberFormat="1" applyFont="1" applyFill="1" applyBorder="1" applyAlignment="1" applyProtection="1">
      <alignment horizontal="left" indent="2"/>
      <protection locked="0"/>
    </xf>
    <xf numFmtId="10" fontId="90" fillId="0" borderId="32" xfId="3" applyNumberFormat="1" applyFont="1" applyFill="1" applyBorder="1" applyAlignment="1" applyProtection="1">
      <alignment horizontal="center" vertical="center"/>
      <protection hidden="1"/>
    </xf>
    <xf numFmtId="0" fontId="78" fillId="4" borderId="0" xfId="0" applyFont="1" applyFill="1" applyAlignment="1" applyProtection="1">
      <alignment horizontal="center"/>
      <protection hidden="1"/>
    </xf>
    <xf numFmtId="0" fontId="73" fillId="4" borderId="0" xfId="0" applyFont="1" applyFill="1" applyAlignment="1" applyProtection="1">
      <alignment horizontal="center"/>
      <protection hidden="1"/>
    </xf>
    <xf numFmtId="0" fontId="43" fillId="21" borderId="29" xfId="0" applyFont="1" applyFill="1" applyBorder="1" applyAlignment="1" applyProtection="1">
      <alignment horizontal="center" vertical="center"/>
      <protection hidden="1"/>
    </xf>
    <xf numFmtId="0" fontId="43" fillId="21" borderId="31" xfId="0" applyFont="1" applyFill="1" applyBorder="1" applyAlignment="1" applyProtection="1">
      <alignment horizontal="center" vertical="center"/>
      <protection hidden="1"/>
    </xf>
    <xf numFmtId="0" fontId="43" fillId="21" borderId="30" xfId="0" applyFont="1" applyFill="1" applyBorder="1" applyAlignment="1" applyProtection="1">
      <alignment horizontal="center" vertical="center"/>
      <protection hidden="1"/>
    </xf>
    <xf numFmtId="0" fontId="43" fillId="21" borderId="29" xfId="0" applyFont="1" applyFill="1" applyBorder="1" applyAlignment="1" applyProtection="1">
      <alignment horizontal="center" vertical="center" wrapText="1"/>
      <protection hidden="1"/>
    </xf>
    <xf numFmtId="0" fontId="43" fillId="21" borderId="30" xfId="0" applyFont="1" applyFill="1" applyBorder="1" applyAlignment="1" applyProtection="1">
      <alignment horizontal="center" vertical="center" wrapText="1"/>
      <protection hidden="1"/>
    </xf>
    <xf numFmtId="0" fontId="79" fillId="21" borderId="29" xfId="0" applyFont="1" applyFill="1" applyBorder="1" applyAlignment="1" applyProtection="1">
      <alignment horizontal="center" vertical="center"/>
      <protection locked="0" hidden="1"/>
    </xf>
    <xf numFmtId="0" fontId="79" fillId="21" borderId="31" xfId="0" applyFont="1" applyFill="1" applyBorder="1" applyAlignment="1" applyProtection="1">
      <alignment horizontal="center" vertical="center"/>
      <protection locked="0" hidden="1"/>
    </xf>
    <xf numFmtId="0" fontId="79" fillId="21" borderId="30" xfId="0" applyFont="1" applyFill="1" applyBorder="1" applyAlignment="1" applyProtection="1">
      <alignment horizontal="center" vertical="center"/>
      <protection locked="0" hidden="1"/>
    </xf>
    <xf numFmtId="165" fontId="27" fillId="4" borderId="31" xfId="0" applyNumberFormat="1" applyFont="1" applyFill="1" applyBorder="1" applyAlignment="1" applyProtection="1">
      <alignment horizontal="left" indent="2"/>
      <protection locked="0"/>
    </xf>
    <xf numFmtId="165" fontId="27" fillId="4" borderId="1" xfId="0" applyNumberFormat="1" applyFont="1" applyFill="1" applyBorder="1" applyAlignment="1" applyProtection="1">
      <alignment horizontal="left" indent="2"/>
      <protection locked="0"/>
    </xf>
    <xf numFmtId="1" fontId="42" fillId="0" borderId="0" xfId="0" applyNumberFormat="1" applyFont="1" applyAlignment="1">
      <alignment horizontal="left"/>
    </xf>
    <xf numFmtId="0" fontId="40" fillId="4" borderId="2" xfId="0" applyFont="1" applyFill="1" applyBorder="1" applyAlignment="1">
      <alignment horizontal="center"/>
    </xf>
    <xf numFmtId="0" fontId="40" fillId="4" borderId="0" xfId="0" applyFont="1" applyFill="1" applyAlignment="1">
      <alignment horizontal="center"/>
    </xf>
    <xf numFmtId="0" fontId="13" fillId="5" borderId="0" xfId="0" applyFont="1" applyFill="1" applyAlignment="1">
      <alignment horizontal="center"/>
    </xf>
    <xf numFmtId="0" fontId="13" fillId="5" borderId="39" xfId="0" applyFont="1" applyFill="1" applyBorder="1" applyAlignment="1">
      <alignment horizontal="center"/>
    </xf>
    <xf numFmtId="164" fontId="15" fillId="0" borderId="15" xfId="0" applyNumberFormat="1" applyFont="1" applyBorder="1" applyAlignment="1">
      <alignment horizontal="center"/>
    </xf>
    <xf numFmtId="0" fontId="13" fillId="2" borderId="13" xfId="0" applyFont="1" applyFill="1" applyBorder="1" applyAlignment="1">
      <alignment horizontal="center"/>
    </xf>
    <xf numFmtId="0" fontId="13" fillId="2" borderId="15" xfId="0" applyFont="1" applyFill="1" applyBorder="1" applyAlignment="1">
      <alignment horizontal="center"/>
    </xf>
    <xf numFmtId="164" fontId="15" fillId="0" borderId="7" xfId="0" applyNumberFormat="1" applyFont="1" applyBorder="1" applyAlignment="1">
      <alignment horizontal="center"/>
    </xf>
    <xf numFmtId="10" fontId="15" fillId="0" borderId="2" xfId="0" applyNumberFormat="1" applyFont="1" applyBorder="1" applyAlignment="1" applyProtection="1">
      <alignment horizontal="center"/>
      <protection locked="0"/>
    </xf>
    <xf numFmtId="10" fontId="15" fillId="0" borderId="0" xfId="0" applyNumberFormat="1" applyFont="1" applyAlignment="1" applyProtection="1">
      <alignment horizontal="center"/>
      <protection locked="0"/>
    </xf>
    <xf numFmtId="164" fontId="15" fillId="0" borderId="0" xfId="0" applyNumberFormat="1" applyFont="1" applyAlignment="1">
      <alignment horizontal="center"/>
    </xf>
    <xf numFmtId="0" fontId="13" fillId="2" borderId="10" xfId="0" applyFont="1" applyFill="1" applyBorder="1" applyAlignment="1">
      <alignment horizontal="center"/>
    </xf>
    <xf numFmtId="0" fontId="13" fillId="2" borderId="11" xfId="0" applyFont="1" applyFill="1" applyBorder="1" applyAlignment="1">
      <alignment horizontal="center"/>
    </xf>
    <xf numFmtId="0" fontId="13" fillId="2" borderId="12" xfId="0" applyFont="1" applyFill="1" applyBorder="1" applyAlignment="1">
      <alignment horizontal="center"/>
    </xf>
    <xf numFmtId="0" fontId="9" fillId="3" borderId="4" xfId="0" applyFont="1" applyFill="1" applyBorder="1" applyAlignment="1">
      <alignment horizontal="center"/>
    </xf>
    <xf numFmtId="0" fontId="9" fillId="3" borderId="8" xfId="0" applyFont="1" applyFill="1" applyBorder="1" applyAlignment="1">
      <alignment horizontal="center"/>
    </xf>
    <xf numFmtId="44" fontId="10" fillId="3" borderId="6" xfId="2" applyFont="1" applyFill="1" applyBorder="1" applyAlignment="1" applyProtection="1">
      <alignment horizontal="center" wrapText="1"/>
    </xf>
    <xf numFmtId="44" fontId="10" fillId="3" borderId="7" xfId="2" applyFont="1" applyFill="1" applyBorder="1" applyAlignment="1" applyProtection="1">
      <alignment horizontal="center" wrapText="1"/>
    </xf>
    <xf numFmtId="44" fontId="10" fillId="3" borderId="9" xfId="2" applyFont="1" applyFill="1" applyBorder="1" applyAlignment="1" applyProtection="1">
      <alignment horizontal="center" wrapText="1"/>
    </xf>
    <xf numFmtId="0" fontId="3" fillId="2" borderId="6" xfId="4" applyFill="1" applyBorder="1" applyAlignment="1" applyProtection="1">
      <alignment horizontal="center" vertical="center" wrapText="1"/>
    </xf>
    <xf numFmtId="0" fontId="3" fillId="2" borderId="9" xfId="4" applyFill="1" applyBorder="1" applyAlignment="1" applyProtection="1">
      <alignment horizontal="center" vertical="center" wrapText="1"/>
    </xf>
    <xf numFmtId="0" fontId="3" fillId="2" borderId="2" xfId="4" applyFill="1" applyBorder="1" applyAlignment="1" applyProtection="1">
      <alignment horizontal="center" vertical="center" wrapText="1"/>
    </xf>
    <xf numFmtId="0" fontId="3" fillId="2" borderId="16" xfId="4" applyFill="1" applyBorder="1" applyAlignment="1" applyProtection="1">
      <alignment horizontal="center" vertical="center" wrapText="1"/>
    </xf>
    <xf numFmtId="10" fontId="15" fillId="0" borderId="6" xfId="0" applyNumberFormat="1" applyFont="1" applyBorder="1" applyAlignment="1" applyProtection="1">
      <alignment horizontal="center"/>
      <protection locked="0"/>
    </xf>
    <xf numFmtId="10" fontId="15" fillId="0" borderId="7" xfId="0" applyNumberFormat="1" applyFont="1" applyBorder="1" applyAlignment="1" applyProtection="1">
      <alignment horizontal="center"/>
      <protection locked="0"/>
    </xf>
    <xf numFmtId="0" fontId="7" fillId="0" borderId="1" xfId="0" applyFont="1" applyBorder="1" applyAlignment="1">
      <alignment horizontal="left"/>
    </xf>
    <xf numFmtId="0" fontId="42" fillId="0" borderId="0" xfId="0" applyFont="1" applyAlignment="1">
      <alignment horizontal="center"/>
    </xf>
    <xf numFmtId="10" fontId="15" fillId="0" borderId="13" xfId="0" applyNumberFormat="1" applyFont="1" applyBorder="1" applyAlignment="1" applyProtection="1">
      <alignment horizontal="center"/>
      <protection locked="0"/>
    </xf>
    <xf numFmtId="10" fontId="15" fillId="0" borderId="15" xfId="0" applyNumberFormat="1" applyFont="1" applyBorder="1" applyAlignment="1" applyProtection="1">
      <alignment horizontal="center"/>
      <protection locked="0"/>
    </xf>
    <xf numFmtId="0" fontId="14" fillId="0" borderId="6" xfId="0" applyFont="1" applyBorder="1" applyAlignment="1" applyProtection="1">
      <alignment horizontal="left" wrapText="1"/>
      <protection locked="0"/>
    </xf>
    <xf numFmtId="0" fontId="14" fillId="0" borderId="7" xfId="0" applyFont="1" applyBorder="1" applyAlignment="1" applyProtection="1">
      <alignment horizontal="left" wrapText="1"/>
      <protection locked="0"/>
    </xf>
    <xf numFmtId="0" fontId="14" fillId="0" borderId="2" xfId="0" applyFont="1" applyBorder="1" applyAlignment="1" applyProtection="1">
      <alignment horizontal="left" wrapText="1"/>
      <protection locked="0"/>
    </xf>
    <xf numFmtId="0" fontId="14" fillId="0" borderId="0" xfId="0" applyFont="1" applyAlignment="1" applyProtection="1">
      <alignment horizontal="left" wrapText="1"/>
      <protection locked="0"/>
    </xf>
    <xf numFmtId="0" fontId="13" fillId="2" borderId="52" xfId="0" applyFont="1" applyFill="1" applyBorder="1" applyAlignment="1">
      <alignment horizontal="center"/>
    </xf>
    <xf numFmtId="0" fontId="13" fillId="2" borderId="22" xfId="0" applyFont="1" applyFill="1" applyBorder="1" applyAlignment="1">
      <alignment horizontal="center"/>
    </xf>
    <xf numFmtId="0" fontId="15" fillId="0" borderId="2" xfId="0" applyFont="1" applyBorder="1" applyProtection="1">
      <protection locked="0"/>
    </xf>
    <xf numFmtId="0" fontId="15" fillId="0" borderId="0" xfId="0" applyFont="1" applyProtection="1">
      <protection locked="0"/>
    </xf>
    <xf numFmtId="0" fontId="15" fillId="0" borderId="13" xfId="0" applyFont="1" applyBorder="1" applyProtection="1">
      <protection locked="0"/>
    </xf>
    <xf numFmtId="0" fontId="15" fillId="0" borderId="15" xfId="0" applyFont="1" applyBorder="1" applyProtection="1">
      <protection locked="0"/>
    </xf>
    <xf numFmtId="0" fontId="13" fillId="2" borderId="23" xfId="0" applyFont="1" applyFill="1" applyBorder="1" applyAlignment="1">
      <alignment horizontal="center"/>
    </xf>
    <xf numFmtId="0" fontId="13" fillId="2" borderId="21" xfId="0" applyFont="1" applyFill="1" applyBorder="1" applyAlignment="1">
      <alignment horizontal="center"/>
    </xf>
    <xf numFmtId="0" fontId="13" fillId="2" borderId="24" xfId="0" applyFont="1" applyFill="1" applyBorder="1" applyAlignment="1">
      <alignment horizontal="center"/>
    </xf>
    <xf numFmtId="0" fontId="14" fillId="0" borderId="13" xfId="0" applyFont="1" applyBorder="1" applyAlignment="1" applyProtection="1">
      <alignment horizontal="left" wrapText="1"/>
      <protection locked="0"/>
    </xf>
    <xf numFmtId="0" fontId="14" fillId="0" borderId="15" xfId="0" applyFont="1" applyBorder="1" applyAlignment="1" applyProtection="1">
      <alignment horizontal="left" wrapText="1"/>
      <protection locked="0"/>
    </xf>
    <xf numFmtId="0" fontId="15" fillId="0" borderId="6" xfId="0" applyFont="1" applyBorder="1" applyProtection="1">
      <protection locked="0"/>
    </xf>
    <xf numFmtId="0" fontId="15" fillId="0" borderId="7" xfId="0" applyFont="1" applyBorder="1" applyProtection="1">
      <protection locked="0"/>
    </xf>
    <xf numFmtId="0" fontId="13" fillId="2" borderId="26" xfId="0" applyFont="1" applyFill="1" applyBorder="1" applyAlignment="1">
      <alignment horizontal="center"/>
    </xf>
    <xf numFmtId="0" fontId="3" fillId="2" borderId="0" xfId="4" applyFill="1" applyBorder="1" applyAlignment="1" applyProtection="1">
      <alignment horizontal="center" vertical="center" wrapText="1"/>
    </xf>
    <xf numFmtId="44" fontId="10" fillId="3" borderId="6" xfId="2" applyFont="1" applyFill="1" applyBorder="1" applyAlignment="1" applyProtection="1">
      <alignment horizontal="center" wrapText="1"/>
      <protection hidden="1"/>
    </xf>
    <xf numFmtId="44" fontId="10" fillId="3" borderId="7" xfId="2" applyFont="1" applyFill="1" applyBorder="1" applyAlignment="1" applyProtection="1">
      <alignment horizontal="center" wrapText="1"/>
      <protection hidden="1"/>
    </xf>
    <xf numFmtId="44" fontId="10" fillId="3" borderId="9" xfId="2" applyFont="1" applyFill="1" applyBorder="1" applyAlignment="1" applyProtection="1">
      <alignment horizontal="center" wrapText="1"/>
      <protection hidden="1"/>
    </xf>
    <xf numFmtId="0" fontId="9" fillId="3" borderId="6" xfId="0" applyFont="1" applyFill="1" applyBorder="1" applyAlignment="1">
      <alignment horizontal="center"/>
    </xf>
    <xf numFmtId="0" fontId="9" fillId="3" borderId="7" xfId="0" applyFont="1" applyFill="1" applyBorder="1" applyAlignment="1">
      <alignment horizontal="center"/>
    </xf>
    <xf numFmtId="0" fontId="0" fillId="0" borderId="0" xfId="0" applyAlignment="1" applyProtection="1">
      <alignment horizontal="left" vertical="top" wrapText="1"/>
      <protection hidden="1"/>
    </xf>
    <xf numFmtId="0" fontId="63" fillId="4" borderId="29" xfId="0" applyFont="1" applyFill="1" applyBorder="1" applyAlignment="1">
      <alignment horizontal="left" vertical="top" wrapText="1"/>
    </xf>
    <xf numFmtId="0" fontId="63" fillId="4" borderId="30" xfId="0" applyFont="1" applyFill="1" applyBorder="1" applyAlignment="1">
      <alignment horizontal="left" vertical="top" wrapText="1"/>
    </xf>
    <xf numFmtId="0" fontId="60" fillId="13" borderId="29" xfId="0" applyFont="1" applyFill="1" applyBorder="1" applyAlignment="1" applyProtection="1">
      <alignment horizontal="center" wrapText="1"/>
      <protection locked="0"/>
    </xf>
    <xf numFmtId="0" fontId="60" fillId="13" borderId="31" xfId="0" applyFont="1" applyFill="1" applyBorder="1" applyAlignment="1" applyProtection="1">
      <alignment horizontal="center" wrapText="1"/>
      <protection locked="0"/>
    </xf>
    <xf numFmtId="0" fontId="60" fillId="13" borderId="30" xfId="0" applyFont="1" applyFill="1" applyBorder="1" applyAlignment="1" applyProtection="1">
      <alignment horizontal="center" wrapText="1"/>
      <protection locked="0"/>
    </xf>
    <xf numFmtId="0" fontId="60" fillId="13" borderId="42" xfId="0" applyFont="1" applyFill="1" applyBorder="1" applyAlignment="1" applyProtection="1">
      <alignment horizontal="center" wrapText="1"/>
      <protection locked="0"/>
    </xf>
    <xf numFmtId="0" fontId="60" fillId="13" borderId="1" xfId="0" applyFont="1" applyFill="1" applyBorder="1" applyAlignment="1" applyProtection="1">
      <alignment horizontal="center" wrapText="1"/>
      <protection locked="0"/>
    </xf>
    <xf numFmtId="0" fontId="60" fillId="13" borderId="40" xfId="0" applyFont="1" applyFill="1" applyBorder="1" applyAlignment="1" applyProtection="1">
      <alignment horizontal="center" wrapText="1"/>
      <protection locked="0"/>
    </xf>
    <xf numFmtId="0" fontId="44" fillId="14" borderId="29" xfId="0" applyFont="1" applyFill="1" applyBorder="1" applyAlignment="1">
      <alignment horizontal="left" vertical="top" wrapText="1"/>
    </xf>
    <xf numFmtId="0" fontId="44" fillId="14" borderId="30" xfId="0" applyFont="1" applyFill="1" applyBorder="1" applyAlignment="1">
      <alignment horizontal="left" vertical="top" wrapText="1"/>
    </xf>
    <xf numFmtId="0" fontId="61" fillId="13" borderId="42" xfId="0" applyFont="1" applyFill="1" applyBorder="1" applyAlignment="1">
      <alignment horizontal="center" wrapText="1"/>
    </xf>
    <xf numFmtId="0" fontId="61" fillId="13" borderId="1" xfId="0" applyFont="1" applyFill="1" applyBorder="1" applyAlignment="1">
      <alignment horizontal="center" wrapText="1"/>
    </xf>
    <xf numFmtId="0" fontId="60" fillId="13" borderId="28" xfId="0" applyFont="1" applyFill="1" applyBorder="1" applyAlignment="1" applyProtection="1">
      <alignment horizontal="center" wrapText="1"/>
      <protection locked="0"/>
    </xf>
    <xf numFmtId="165" fontId="27" fillId="6" borderId="29" xfId="0" applyNumberFormat="1" applyFont="1" applyFill="1" applyBorder="1" applyAlignment="1">
      <alignment horizontal="center" vertical="top"/>
    </xf>
    <xf numFmtId="165" fontId="27" fillId="6" borderId="30" xfId="0" applyNumberFormat="1" applyFont="1" applyFill="1" applyBorder="1" applyAlignment="1">
      <alignment horizontal="center" vertical="top"/>
    </xf>
    <xf numFmtId="0" fontId="27" fillId="4" borderId="0" xfId="0" applyFont="1" applyFill="1" applyAlignment="1">
      <alignment horizontal="center"/>
    </xf>
    <xf numFmtId="0" fontId="7" fillId="4" borderId="1" xfId="0" applyFont="1" applyFill="1" applyBorder="1" applyAlignment="1">
      <alignment horizontal="left"/>
    </xf>
    <xf numFmtId="1" fontId="27" fillId="4" borderId="29" xfId="0" applyNumberFormat="1" applyFont="1" applyFill="1" applyBorder="1" applyAlignment="1">
      <alignment horizontal="left"/>
    </xf>
    <xf numFmtId="1" fontId="27" fillId="4" borderId="30" xfId="0" applyNumberFormat="1" applyFont="1" applyFill="1" applyBorder="1" applyAlignment="1">
      <alignment horizontal="left"/>
    </xf>
    <xf numFmtId="0" fontId="35" fillId="4" borderId="0" xfId="0" applyFont="1" applyFill="1" applyAlignment="1">
      <alignment horizontal="left"/>
    </xf>
    <xf numFmtId="0" fontId="27" fillId="4" borderId="0" xfId="0" applyFont="1" applyFill="1" applyAlignment="1">
      <alignment horizontal="left"/>
    </xf>
    <xf numFmtId="0" fontId="77" fillId="4" borderId="0" xfId="0" applyFont="1" applyFill="1" applyAlignment="1">
      <alignment horizontal="left" indent="2"/>
    </xf>
    <xf numFmtId="49" fontId="27" fillId="4" borderId="0" xfId="0" applyNumberFormat="1" applyFont="1" applyFill="1" applyAlignment="1">
      <alignment horizontal="left" indent="2"/>
    </xf>
    <xf numFmtId="0" fontId="27" fillId="4" borderId="0" xfId="0" applyFont="1" applyFill="1" applyAlignment="1">
      <alignment horizontal="left" indent="2"/>
    </xf>
    <xf numFmtId="1" fontId="27" fillId="4" borderId="0" xfId="0" applyNumberFormat="1" applyFont="1" applyFill="1" applyAlignment="1">
      <alignment horizontal="left" indent="2"/>
    </xf>
    <xf numFmtId="165" fontId="27" fillId="4" borderId="29" xfId="0" applyNumberFormat="1" applyFont="1" applyFill="1" applyBorder="1" applyAlignment="1">
      <alignment horizontal="center"/>
    </xf>
    <xf numFmtId="165" fontId="27" fillId="4" borderId="30" xfId="0" applyNumberFormat="1" applyFont="1" applyFill="1" applyBorder="1" applyAlignment="1">
      <alignment horizontal="center"/>
    </xf>
    <xf numFmtId="0" fontId="27" fillId="4" borderId="29" xfId="0" applyFont="1" applyFill="1" applyBorder="1" applyAlignment="1">
      <alignment horizontal="left"/>
    </xf>
    <xf numFmtId="0" fontId="27" fillId="4" borderId="31" xfId="0" applyFont="1" applyFill="1" applyBorder="1" applyAlignment="1">
      <alignment horizontal="left"/>
    </xf>
    <xf numFmtId="0" fontId="27" fillId="4" borderId="30" xfId="0" applyFont="1" applyFill="1" applyBorder="1" applyAlignment="1">
      <alignment horizontal="left"/>
    </xf>
    <xf numFmtId="0" fontId="27" fillId="4" borderId="32" xfId="0" applyFont="1" applyFill="1" applyBorder="1" applyAlignment="1">
      <alignment horizontal="center" vertical="top"/>
    </xf>
    <xf numFmtId="0" fontId="27" fillId="4" borderId="31" xfId="0" applyFont="1" applyFill="1" applyBorder="1" applyAlignment="1">
      <alignment horizontal="center" vertical="top"/>
    </xf>
    <xf numFmtId="0" fontId="63" fillId="4" borderId="29" xfId="0" applyFont="1" applyFill="1" applyBorder="1" applyAlignment="1">
      <alignment horizontal="left"/>
    </xf>
    <xf numFmtId="0" fontId="63" fillId="4" borderId="30" xfId="0" applyFont="1" applyFill="1" applyBorder="1" applyAlignment="1">
      <alignment horizontal="left"/>
    </xf>
    <xf numFmtId="0" fontId="44" fillId="7" borderId="29" xfId="0" applyFont="1" applyFill="1" applyBorder="1" applyAlignment="1">
      <alignment horizontal="left" vertical="top" wrapText="1"/>
    </xf>
    <xf numFmtId="0" fontId="44" fillId="7" borderId="30" xfId="0" applyFont="1" applyFill="1" applyBorder="1" applyAlignment="1">
      <alignment horizontal="left" vertical="top" wrapText="1"/>
    </xf>
    <xf numFmtId="0" fontId="64" fillId="4" borderId="29" xfId="0" applyFont="1" applyFill="1" applyBorder="1" applyAlignment="1">
      <alignment horizontal="left" vertical="top" wrapText="1"/>
    </xf>
    <xf numFmtId="0" fontId="64" fillId="4" borderId="30" xfId="0" applyFont="1" applyFill="1" applyBorder="1" applyAlignment="1">
      <alignment horizontal="left" vertical="top" wrapText="1"/>
    </xf>
    <xf numFmtId="0" fontId="63" fillId="0" borderId="29" xfId="0" applyFont="1" applyBorder="1" applyAlignment="1">
      <alignment horizontal="left" vertical="top" wrapText="1"/>
    </xf>
    <xf numFmtId="0" fontId="63" fillId="0" borderId="30" xfId="0" applyFont="1" applyBorder="1" applyAlignment="1">
      <alignment horizontal="left" vertical="top" wrapText="1"/>
    </xf>
    <xf numFmtId="0" fontId="44" fillId="14" borderId="36" xfId="0" applyFont="1" applyFill="1" applyBorder="1" applyAlignment="1">
      <alignment horizontal="left" vertical="top" wrapText="1"/>
    </xf>
    <xf numFmtId="0" fontId="44" fillId="14" borderId="37" xfId="0" applyFont="1" applyFill="1" applyBorder="1" applyAlignment="1">
      <alignment horizontal="left" vertical="top" wrapText="1"/>
    </xf>
    <xf numFmtId="0" fontId="63" fillId="4" borderId="42" xfId="0" applyFont="1" applyFill="1" applyBorder="1" applyAlignment="1">
      <alignment horizontal="left" vertical="top" wrapText="1" indent="4"/>
    </xf>
    <xf numFmtId="0" fontId="63" fillId="4" borderId="40" xfId="0" applyFont="1" applyFill="1" applyBorder="1" applyAlignment="1">
      <alignment horizontal="left" vertical="top" wrapText="1" indent="4"/>
    </xf>
    <xf numFmtId="165" fontId="0" fillId="6" borderId="29" xfId="0" applyNumberFormat="1" applyFill="1" applyBorder="1" applyAlignment="1">
      <alignment horizontal="center" vertical="top"/>
    </xf>
    <xf numFmtId="165" fontId="0" fillId="6" borderId="30" xfId="0" applyNumberFormat="1" applyFill="1" applyBorder="1" applyAlignment="1">
      <alignment horizontal="center" vertical="top"/>
    </xf>
    <xf numFmtId="165" fontId="0" fillId="4" borderId="29" xfId="0" applyNumberFormat="1" applyFill="1" applyBorder="1" applyAlignment="1">
      <alignment horizontal="center"/>
    </xf>
    <xf numFmtId="165" fontId="0" fillId="4" borderId="30" xfId="0" applyNumberFormat="1" applyFill="1" applyBorder="1" applyAlignment="1">
      <alignment horizontal="center"/>
    </xf>
    <xf numFmtId="0" fontId="0" fillId="4" borderId="29" xfId="0" applyFill="1" applyBorder="1" applyAlignment="1">
      <alignment horizontal="left"/>
    </xf>
    <xf numFmtId="0" fontId="0" fillId="4" borderId="31" xfId="0" applyFill="1" applyBorder="1" applyAlignment="1">
      <alignment horizontal="left"/>
    </xf>
    <xf numFmtId="0" fontId="0" fillId="4" borderId="30" xfId="0" applyFill="1" applyBorder="1" applyAlignment="1">
      <alignment horizontal="left"/>
    </xf>
    <xf numFmtId="0" fontId="0" fillId="4" borderId="32" xfId="0" applyFill="1" applyBorder="1" applyAlignment="1">
      <alignment horizontal="center" vertical="top"/>
    </xf>
    <xf numFmtId="0" fontId="0" fillId="4" borderId="31" xfId="0" applyFill="1" applyBorder="1" applyAlignment="1">
      <alignment horizontal="center" vertical="top"/>
    </xf>
    <xf numFmtId="0" fontId="61" fillId="13" borderId="42" xfId="0" applyFont="1" applyFill="1" applyBorder="1" applyAlignment="1">
      <alignment horizontal="center"/>
    </xf>
    <xf numFmtId="0" fontId="62" fillId="13" borderId="1" xfId="0" applyFont="1" applyFill="1" applyBorder="1" applyAlignment="1">
      <alignment horizontal="center"/>
    </xf>
    <xf numFmtId="0" fontId="60" fillId="13" borderId="29" xfId="0" applyFont="1" applyFill="1" applyBorder="1" applyAlignment="1" applyProtection="1">
      <alignment horizontal="center"/>
      <protection locked="0"/>
    </xf>
    <xf numFmtId="0" fontId="60" fillId="13" borderId="31" xfId="0" applyFont="1" applyFill="1" applyBorder="1" applyAlignment="1" applyProtection="1">
      <alignment horizontal="center"/>
      <protection locked="0"/>
    </xf>
    <xf numFmtId="0" fontId="60" fillId="13" borderId="30" xfId="0" applyFont="1" applyFill="1" applyBorder="1" applyAlignment="1" applyProtection="1">
      <alignment horizontal="center"/>
      <protection locked="0"/>
    </xf>
    <xf numFmtId="0" fontId="61" fillId="13" borderId="38" xfId="0" applyFont="1" applyFill="1" applyBorder="1" applyAlignment="1">
      <alignment horizontal="center" wrapText="1"/>
    </xf>
    <xf numFmtId="0" fontId="61" fillId="13" borderId="0" xfId="0" applyFont="1" applyFill="1" applyAlignment="1">
      <alignment horizontal="center" wrapText="1"/>
    </xf>
    <xf numFmtId="0" fontId="77" fillId="4" borderId="0" xfId="0" applyFont="1" applyFill="1" applyAlignment="1">
      <alignment horizontal="center"/>
    </xf>
    <xf numFmtId="1" fontId="27" fillId="6" borderId="29" xfId="0" applyNumberFormat="1" applyFont="1" applyFill="1" applyBorder="1" applyAlignment="1">
      <alignment horizontal="left" vertical="top"/>
    </xf>
    <xf numFmtId="0" fontId="27" fillId="6" borderId="31" xfId="0" applyFont="1" applyFill="1" applyBorder="1" applyAlignment="1">
      <alignment horizontal="left" vertical="top"/>
    </xf>
    <xf numFmtId="0" fontId="27" fillId="6" borderId="30" xfId="0" applyFont="1" applyFill="1" applyBorder="1" applyAlignment="1">
      <alignment horizontal="left" vertical="top"/>
    </xf>
    <xf numFmtId="0" fontId="27" fillId="4" borderId="4" xfId="0" applyFont="1" applyFill="1" applyBorder="1" applyAlignment="1" applyProtection="1">
      <alignment vertical="top" wrapText="1"/>
      <protection hidden="1"/>
    </xf>
    <xf numFmtId="0" fontId="27" fillId="4" borderId="8" xfId="0" applyFont="1" applyFill="1" applyBorder="1" applyAlignment="1" applyProtection="1">
      <alignment vertical="top" wrapText="1"/>
      <protection hidden="1"/>
    </xf>
    <xf numFmtId="0" fontId="27" fillId="4" borderId="5" xfId="0" applyFont="1" applyFill="1" applyBorder="1" applyAlignment="1" applyProtection="1">
      <alignment vertical="top" wrapText="1"/>
      <protection hidden="1"/>
    </xf>
    <xf numFmtId="0" fontId="43" fillId="14" borderId="4" xfId="0" applyFont="1" applyFill="1" applyBorder="1" applyAlignment="1" applyProtection="1">
      <alignment horizontal="left" vertical="center"/>
      <protection hidden="1"/>
    </xf>
    <xf numFmtId="0" fontId="43" fillId="14" borderId="8" xfId="0" applyFont="1" applyFill="1" applyBorder="1" applyAlignment="1" applyProtection="1">
      <alignment horizontal="left" vertical="center"/>
      <protection hidden="1"/>
    </xf>
    <xf numFmtId="0" fontId="43" fillId="14" borderId="5" xfId="0" applyFont="1" applyFill="1" applyBorder="1" applyAlignment="1" applyProtection="1">
      <alignment horizontal="left" vertical="center"/>
      <protection hidden="1"/>
    </xf>
    <xf numFmtId="0" fontId="40" fillId="4" borderId="4" xfId="0" applyFont="1" applyFill="1" applyBorder="1" applyAlignment="1" applyProtection="1">
      <alignment vertical="top" wrapText="1"/>
      <protection hidden="1"/>
    </xf>
    <xf numFmtId="0" fontId="0" fillId="4" borderId="8" xfId="0" applyFill="1" applyBorder="1" applyAlignment="1" applyProtection="1">
      <alignment vertical="top" wrapText="1"/>
      <protection hidden="1"/>
    </xf>
    <xf numFmtId="0" fontId="0" fillId="4" borderId="5" xfId="0" applyFill="1" applyBorder="1" applyAlignment="1" applyProtection="1">
      <alignment vertical="top" wrapText="1"/>
      <protection hidden="1"/>
    </xf>
    <xf numFmtId="0" fontId="0" fillId="4" borderId="4" xfId="0" applyFill="1" applyBorder="1" applyAlignment="1" applyProtection="1">
      <alignment vertical="top" wrapText="1"/>
      <protection hidden="1"/>
    </xf>
    <xf numFmtId="0" fontId="0" fillId="4" borderId="8" xfId="0" applyFill="1" applyBorder="1" applyAlignment="1" applyProtection="1">
      <alignment vertical="top"/>
      <protection hidden="1"/>
    </xf>
    <xf numFmtId="0" fontId="0" fillId="4" borderId="5" xfId="0" applyFill="1" applyBorder="1" applyAlignment="1" applyProtection="1">
      <alignment vertical="top"/>
      <protection hidden="1"/>
    </xf>
    <xf numFmtId="0" fontId="0" fillId="4" borderId="4" xfId="0" applyFill="1" applyBorder="1" applyAlignment="1" applyProtection="1">
      <alignment horizontal="left" vertical="center" wrapText="1"/>
      <protection hidden="1"/>
    </xf>
    <xf numFmtId="0" fontId="0" fillId="4" borderId="8" xfId="0" applyFill="1" applyBorder="1" applyAlignment="1" applyProtection="1">
      <alignment horizontal="left" vertical="center" wrapText="1"/>
      <protection hidden="1"/>
    </xf>
    <xf numFmtId="0" fontId="0" fillId="4" borderId="5" xfId="0" applyFill="1" applyBorder="1" applyAlignment="1" applyProtection="1">
      <alignment horizontal="left" vertical="center" wrapText="1"/>
      <protection hidden="1"/>
    </xf>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https://hr.umb.edu/hr-direct"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https://www.umb.edu/orsp/research_policies/alphabetical" TargetMode="External"/><Relationship Id="rId13" Type="http://schemas.openxmlformats.org/officeDocument/2006/relationships/hyperlink" Target="https://www.umb.edu/controller/policies" TargetMode="External"/><Relationship Id="rId18" Type="http://schemas.openxmlformats.org/officeDocument/2006/relationships/hyperlink" Target="https://www.ecfr.gov/cgi-bin/text-idx?SID=0eaded54c2f0f6e6b02f2bfc591ddd9b&amp;node=pt2.1.200&amp;rgn=div5#se2.1.200_156" TargetMode="External"/><Relationship Id="rId26" Type="http://schemas.openxmlformats.org/officeDocument/2006/relationships/hyperlink" Target="https://www.ecfr.gov/cgi-bin/text-idx?SID=d0fd5d854a5a34225e4e558656655b66&amp;mc=true&amp;node=se2.1.200_156&amp;rgn=div8" TargetMode="External"/><Relationship Id="rId3" Type="http://schemas.openxmlformats.org/officeDocument/2006/relationships/hyperlink" Target="https://www.umb.edu/life_on_campus/student_employment" TargetMode="External"/><Relationship Id="rId21" Type="http://schemas.openxmlformats.org/officeDocument/2006/relationships/hyperlink" Target="https://www.ecfr.gov/cgi-bin/text-idx?SID=e23609221ba257a50cd8ac6cea27daac&amp;mc=true&amp;node=se2.1.200_1459&amp;rgn=div8" TargetMode="External"/><Relationship Id="rId7" Type="http://schemas.openxmlformats.org/officeDocument/2006/relationships/hyperlink" Target="https://www.umb.edu/bursar/tuition_and_fees" TargetMode="External"/><Relationship Id="rId12" Type="http://schemas.openxmlformats.org/officeDocument/2006/relationships/hyperlink" Target="https://www.umb.edu/contracts_compliance/procurement/purchasing/account_codes" TargetMode="External"/><Relationship Id="rId17" Type="http://schemas.openxmlformats.org/officeDocument/2006/relationships/hyperlink" Target="https://www.umb.edu/orsp/compliance/human_subjects" TargetMode="External"/><Relationship Id="rId25" Type="http://schemas.openxmlformats.org/officeDocument/2006/relationships/hyperlink" Target="https://www.umb.edu/orsp/pi_toolkit#panel_left_5" TargetMode="External"/><Relationship Id="rId2" Type="http://schemas.openxmlformats.org/officeDocument/2006/relationships/hyperlink" Target="https://hr.umb.edu/policies" TargetMode="External"/><Relationship Id="rId16" Type="http://schemas.openxmlformats.org/officeDocument/2006/relationships/hyperlink" Target="https://www.ecfr.gov/cgi-bin/text-idx?SID=daf9f454d79344ef884779e46a9acd2f&amp;node=pt2.1.200&amp;rgn=div5#se2.1.200_133" TargetMode="External"/><Relationship Id="rId20" Type="http://schemas.openxmlformats.org/officeDocument/2006/relationships/hyperlink" Target="https://www.umb.edu/orsp/pi_toolkit#panel_left_9" TargetMode="External"/><Relationship Id="rId1" Type="http://schemas.openxmlformats.org/officeDocument/2006/relationships/hyperlink" Target="https://hr.umb.edu/hr-direct" TargetMode="External"/><Relationship Id="rId6" Type="http://schemas.openxmlformats.org/officeDocument/2006/relationships/hyperlink" Target="https://www.umb.edu/controllers/policies" TargetMode="External"/><Relationship Id="rId11" Type="http://schemas.openxmlformats.org/officeDocument/2006/relationships/hyperlink" Target="https://www.ecfr.gov/cgi-bin/text-idx?SID=c98b991efb6986760ac5b6d392eb7f2f&amp;mc=true&amp;node=se2.1.200_194&amp;rgn=div8" TargetMode="External"/><Relationship Id="rId24" Type="http://schemas.openxmlformats.org/officeDocument/2006/relationships/hyperlink" Target="https://www.umb.edu/orsp/contact_us/by_dept" TargetMode="External"/><Relationship Id="rId5" Type="http://schemas.openxmlformats.org/officeDocument/2006/relationships/hyperlink" Target="https://www.macomptroller.org/fiscal-year-updates" TargetMode="External"/><Relationship Id="rId15" Type="http://schemas.openxmlformats.org/officeDocument/2006/relationships/hyperlink" Target="https://www.ecfr.gov/cgi-bin/text-idx?SID=daf9f454d79344ef884779e46a9acd2f&amp;node=pt2.1.200&amp;rgn=div5#se2.1.200_1465" TargetMode="External"/><Relationship Id="rId23" Type="http://schemas.openxmlformats.org/officeDocument/2006/relationships/hyperlink" Target="https://www.nsf.gov/pubs/policydocs/pappg19_1/pappg_10.jsp" TargetMode="External"/><Relationship Id="rId28" Type="http://schemas.openxmlformats.org/officeDocument/2006/relationships/hyperlink" Target="https://www.umb.edu/contracts_compliance/procurement/purchasing" TargetMode="External"/><Relationship Id="rId10" Type="http://schemas.openxmlformats.org/officeDocument/2006/relationships/hyperlink" Target="https://www.ecfr.gov/cgi-bin/text-idx?SID=c98b991efb6986760ac5b6d392eb7f2f&amp;mc=true&amp;node=se2.1.200_120&amp;rgn=div8" TargetMode="External"/><Relationship Id="rId19" Type="http://schemas.openxmlformats.org/officeDocument/2006/relationships/hyperlink" Target="https://www.umb.edu/orsp/pi_toolkit" TargetMode="External"/><Relationship Id="rId4" Type="http://schemas.openxmlformats.org/officeDocument/2006/relationships/hyperlink" Target="https://www.mass.gov/guides/employee-fringe-benefits" TargetMode="External"/><Relationship Id="rId9" Type="http://schemas.openxmlformats.org/officeDocument/2006/relationships/hyperlink" Target="https://www.ecfr.gov/cgi-bin/text-idx?SID=fbc8e35657d6897de8a13f6cb5fbe85d&amp;mc=true&amp;node=pt2.1.200&amp;rgn=div5#se2.1.200_1453" TargetMode="External"/><Relationship Id="rId14" Type="http://schemas.openxmlformats.org/officeDocument/2006/relationships/hyperlink" Target="https://www.umb.edu/academics/graduate/info_for_faculty/graduate_assistant_salary_chart" TargetMode="External"/><Relationship Id="rId22" Type="http://schemas.openxmlformats.org/officeDocument/2006/relationships/hyperlink" Target="https://www.nsf.gov/pubs/manuals/gpm05_131/gpm6.jsp#620" TargetMode="External"/><Relationship Id="rId27" Type="http://schemas.openxmlformats.org/officeDocument/2006/relationships/hyperlink" Target="https://www.cogr.edu/fa-and-cost-research" TargetMode="External"/></Relationships>
</file>

<file path=xl/drawings/drawing1.xml><?xml version="1.0" encoding="utf-8"?>
<xdr:wsDr xmlns:xdr="http://schemas.openxmlformats.org/drawingml/2006/spreadsheetDrawing" xmlns:a="http://schemas.openxmlformats.org/drawingml/2006/main">
  <xdr:twoCellAnchor>
    <xdr:from>
      <xdr:col>8</xdr:col>
      <xdr:colOff>342900</xdr:colOff>
      <xdr:row>103</xdr:row>
      <xdr:rowOff>28575</xdr:rowOff>
    </xdr:from>
    <xdr:to>
      <xdr:col>10</xdr:col>
      <xdr:colOff>419100</xdr:colOff>
      <xdr:row>111</xdr:row>
      <xdr:rowOff>57150</xdr:rowOff>
    </xdr:to>
    <xdr:sp macro="" textlink="">
      <xdr:nvSpPr>
        <xdr:cNvPr id="2" name="Freeform 10">
          <a:extLst>
            <a:ext uri="{FF2B5EF4-FFF2-40B4-BE49-F238E27FC236}">
              <a16:creationId xmlns:a16="http://schemas.microsoft.com/office/drawing/2014/main" id="{00000000-0008-0000-0000-000002000000}"/>
            </a:ext>
          </a:extLst>
        </xdr:cNvPr>
        <xdr:cNvSpPr>
          <a:spLocks/>
        </xdr:cNvSpPr>
      </xdr:nvSpPr>
      <xdr:spPr bwMode="auto">
        <a:xfrm>
          <a:off x="6419850" y="16230600"/>
          <a:ext cx="1400175" cy="1552575"/>
        </a:xfrm>
        <a:custGeom>
          <a:avLst/>
          <a:gdLst>
            <a:gd name="T0" fmla="*/ 0 w 147"/>
            <a:gd name="T1" fmla="*/ 0 h 139"/>
            <a:gd name="T2" fmla="*/ 0 w 147"/>
            <a:gd name="T3" fmla="*/ 2147483646 h 139"/>
            <a:gd name="T4" fmla="*/ 2147483646 w 147"/>
            <a:gd name="T5" fmla="*/ 2147483646 h 139"/>
            <a:gd name="T6" fmla="*/ 2147483646 w 147"/>
            <a:gd name="T7" fmla="*/ 2147483646 h 139"/>
            <a:gd name="T8" fmla="*/ 2147483646 w 147"/>
            <a:gd name="T9" fmla="*/ 2147483646 h 139"/>
            <a:gd name="T10" fmla="*/ 0 60000 65536"/>
            <a:gd name="T11" fmla="*/ 0 60000 65536"/>
            <a:gd name="T12" fmla="*/ 0 60000 65536"/>
            <a:gd name="T13" fmla="*/ 0 60000 65536"/>
            <a:gd name="T14" fmla="*/ 0 60000 65536"/>
            <a:gd name="T15" fmla="*/ 0 w 147"/>
            <a:gd name="T16" fmla="*/ 0 h 139"/>
            <a:gd name="T17" fmla="*/ 147 w 147"/>
            <a:gd name="T18" fmla="*/ 139 h 139"/>
          </a:gdLst>
          <a:ahLst/>
          <a:cxnLst>
            <a:cxn ang="T10">
              <a:pos x="T0" y="T1"/>
            </a:cxn>
            <a:cxn ang="T11">
              <a:pos x="T2" y="T3"/>
            </a:cxn>
            <a:cxn ang="T12">
              <a:pos x="T4" y="T5"/>
            </a:cxn>
            <a:cxn ang="T13">
              <a:pos x="T6" y="T7"/>
            </a:cxn>
            <a:cxn ang="T14">
              <a:pos x="T8" y="T9"/>
            </a:cxn>
          </a:cxnLst>
          <a:rect l="T15" t="T16" r="T17" b="T18"/>
          <a:pathLst>
            <a:path w="147" h="139">
              <a:moveTo>
                <a:pt x="0" y="0"/>
              </a:moveTo>
              <a:lnTo>
                <a:pt x="0" y="22"/>
              </a:lnTo>
              <a:lnTo>
                <a:pt x="147" y="22"/>
              </a:lnTo>
              <a:lnTo>
                <a:pt x="147" y="139"/>
              </a:lnTo>
              <a:lnTo>
                <a:pt x="111" y="139"/>
              </a:lnTo>
            </a:path>
          </a:pathLst>
        </a:custGeom>
        <a:noFill/>
        <a:ln w="9525" cap="flat" cmpd="sng">
          <a:solidFill>
            <a:srgbClr val="000000"/>
          </a:solidFill>
          <a:prstDash val="solid"/>
          <a:round/>
          <a:headEnd type="triangle" w="med" len="med"/>
          <a:tailEnd type="triangle" w="med" len="med"/>
        </a:ln>
      </xdr:spPr>
    </xdr:sp>
    <xdr:clientData/>
  </xdr:twoCellAnchor>
  <xdr:twoCellAnchor>
    <xdr:from>
      <xdr:col>5</xdr:col>
      <xdr:colOff>804333</xdr:colOff>
      <xdr:row>53</xdr:row>
      <xdr:rowOff>0</xdr:rowOff>
    </xdr:from>
    <xdr:to>
      <xdr:col>6</xdr:col>
      <xdr:colOff>666750</xdr:colOff>
      <xdr:row>53</xdr:row>
      <xdr:rowOff>169334</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4572000" y="4900083"/>
          <a:ext cx="677333" cy="1693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xdr:col>
      <xdr:colOff>34636</xdr:colOff>
      <xdr:row>0</xdr:row>
      <xdr:rowOff>121227</xdr:rowOff>
    </xdr:from>
    <xdr:to>
      <xdr:col>4</xdr:col>
      <xdr:colOff>779318</xdr:colOff>
      <xdr:row>3</xdr:row>
      <xdr:rowOff>253884</xdr:rowOff>
    </xdr:to>
    <xdr:pic>
      <xdr:nvPicPr>
        <xdr:cNvPr id="4" name="Graphic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85750" y="121227"/>
          <a:ext cx="1593273" cy="764771"/>
        </a:xfrm>
        <a:prstGeom prst="rect">
          <a:avLst/>
        </a:prstGeom>
      </xdr:spPr>
    </xdr:pic>
    <xdr:clientData/>
  </xdr:twoCellAnchor>
  <xdr:twoCellAnchor>
    <xdr:from>
      <xdr:col>5</xdr:col>
      <xdr:colOff>804333</xdr:colOff>
      <xdr:row>39</xdr:row>
      <xdr:rowOff>0</xdr:rowOff>
    </xdr:from>
    <xdr:to>
      <xdr:col>6</xdr:col>
      <xdr:colOff>666750</xdr:colOff>
      <xdr:row>39</xdr:row>
      <xdr:rowOff>169334</xdr:rowOff>
    </xdr:to>
    <xdr:sp macro="" textlink="">
      <xdr:nvSpPr>
        <xdr:cNvPr id="5" name="Rectangle 4">
          <a:hlinkClick xmlns:r="http://schemas.openxmlformats.org/officeDocument/2006/relationships" r:id="rId1"/>
          <a:extLst>
            <a:ext uri="{FF2B5EF4-FFF2-40B4-BE49-F238E27FC236}">
              <a16:creationId xmlns:a16="http://schemas.microsoft.com/office/drawing/2014/main" id="{00000000-0008-0000-0000-000005000000}"/>
            </a:ext>
          </a:extLst>
        </xdr:cNvPr>
        <xdr:cNvSpPr/>
      </xdr:nvSpPr>
      <xdr:spPr>
        <a:xfrm>
          <a:off x="2797656" y="5784273"/>
          <a:ext cx="665980" cy="1693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352425</xdr:colOff>
      <xdr:row>1</xdr:row>
      <xdr:rowOff>76201</xdr:rowOff>
    </xdr:from>
    <xdr:to>
      <xdr:col>3</xdr:col>
      <xdr:colOff>409575</xdr:colOff>
      <xdr:row>4</xdr:row>
      <xdr:rowOff>102871</xdr:rowOff>
    </xdr:to>
    <xdr:pic>
      <xdr:nvPicPr>
        <xdr:cNvPr id="4" name="Graphic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00075" y="266701"/>
          <a:ext cx="1762125" cy="8458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19050</xdr:colOff>
      <xdr:row>1</xdr:row>
      <xdr:rowOff>95251</xdr:rowOff>
    </xdr:from>
    <xdr:to>
      <xdr:col>23</xdr:col>
      <xdr:colOff>142875</xdr:colOff>
      <xdr:row>5</xdr:row>
      <xdr:rowOff>166600</xdr:rowOff>
    </xdr:to>
    <xdr:pic>
      <xdr:nvPicPr>
        <xdr:cNvPr id="2" name="Picture 1">
          <a:extLst>
            <a:ext uri="{FF2B5EF4-FFF2-40B4-BE49-F238E27FC236}">
              <a16:creationId xmlns:a16="http://schemas.microsoft.com/office/drawing/2014/main" id="{FAE66197-CF21-4AE8-A30A-14E3D8CC40B1}"/>
            </a:ext>
          </a:extLst>
        </xdr:cNvPr>
        <xdr:cNvPicPr>
          <a:picLocks noChangeAspect="1"/>
        </xdr:cNvPicPr>
      </xdr:nvPicPr>
      <xdr:blipFill>
        <a:blip xmlns:r="http://schemas.openxmlformats.org/officeDocument/2006/relationships" r:embed="rId1"/>
        <a:stretch>
          <a:fillRect/>
        </a:stretch>
      </xdr:blipFill>
      <xdr:spPr>
        <a:xfrm>
          <a:off x="7143750" y="295276"/>
          <a:ext cx="5305425" cy="8714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95250</xdr:colOff>
      <xdr:row>1</xdr:row>
      <xdr:rowOff>52918</xdr:rowOff>
    </xdr:from>
    <xdr:to>
      <xdr:col>9</xdr:col>
      <xdr:colOff>550333</xdr:colOff>
      <xdr:row>1</xdr:row>
      <xdr:rowOff>158751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6413500" y="254001"/>
          <a:ext cx="1661583"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21167</xdr:colOff>
      <xdr:row>1</xdr:row>
      <xdr:rowOff>423334</xdr:rowOff>
    </xdr:from>
    <xdr:to>
      <xdr:col>4</xdr:col>
      <xdr:colOff>444500</xdr:colOff>
      <xdr:row>1</xdr:row>
      <xdr:rowOff>550334</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00000000-0008-0000-0A00-000003000000}"/>
            </a:ext>
          </a:extLst>
        </xdr:cNvPr>
        <xdr:cNvSpPr/>
      </xdr:nvSpPr>
      <xdr:spPr>
        <a:xfrm>
          <a:off x="3323167" y="624417"/>
          <a:ext cx="1629833"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211667</xdr:colOff>
      <xdr:row>2</xdr:row>
      <xdr:rowOff>243417</xdr:rowOff>
    </xdr:from>
    <xdr:to>
      <xdr:col>11</xdr:col>
      <xdr:colOff>10583</xdr:colOff>
      <xdr:row>2</xdr:row>
      <xdr:rowOff>349250</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00000000-0008-0000-0A00-000004000000}"/>
            </a:ext>
          </a:extLst>
        </xdr:cNvPr>
        <xdr:cNvSpPr/>
      </xdr:nvSpPr>
      <xdr:spPr>
        <a:xfrm>
          <a:off x="7133167" y="1259417"/>
          <a:ext cx="1608666"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42333</xdr:colOff>
      <xdr:row>2</xdr:row>
      <xdr:rowOff>603250</xdr:rowOff>
    </xdr:from>
    <xdr:to>
      <xdr:col>11</xdr:col>
      <xdr:colOff>105833</xdr:colOff>
      <xdr:row>2</xdr:row>
      <xdr:rowOff>730250</xdr:rowOff>
    </xdr:to>
    <xdr:sp macro="" textlink="">
      <xdr:nvSpPr>
        <xdr:cNvPr id="5" name="Rectangle 4">
          <a:hlinkClick xmlns:r="http://schemas.openxmlformats.org/officeDocument/2006/relationships" r:id="rId3"/>
          <a:extLst>
            <a:ext uri="{FF2B5EF4-FFF2-40B4-BE49-F238E27FC236}">
              <a16:creationId xmlns:a16="http://schemas.microsoft.com/office/drawing/2014/main" id="{00000000-0008-0000-0A00-000005000000}"/>
            </a:ext>
          </a:extLst>
        </xdr:cNvPr>
        <xdr:cNvSpPr/>
      </xdr:nvSpPr>
      <xdr:spPr>
        <a:xfrm>
          <a:off x="3344333" y="1619250"/>
          <a:ext cx="5492750"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0</xdr:colOff>
      <xdr:row>2</xdr:row>
      <xdr:rowOff>994833</xdr:rowOff>
    </xdr:from>
    <xdr:to>
      <xdr:col>7</xdr:col>
      <xdr:colOff>529167</xdr:colOff>
      <xdr:row>2</xdr:row>
      <xdr:rowOff>1104052</xdr:rowOff>
    </xdr:to>
    <xdr:sp macro="" textlink="">
      <xdr:nvSpPr>
        <xdr:cNvPr id="6" name="Rectangle 5">
          <a:hlinkClick xmlns:r="http://schemas.openxmlformats.org/officeDocument/2006/relationships" r:id="rId3"/>
          <a:extLst>
            <a:ext uri="{FF2B5EF4-FFF2-40B4-BE49-F238E27FC236}">
              <a16:creationId xmlns:a16="http://schemas.microsoft.com/office/drawing/2014/main" id="{00000000-0008-0000-0A00-000006000000}"/>
            </a:ext>
          </a:extLst>
        </xdr:cNvPr>
        <xdr:cNvSpPr/>
      </xdr:nvSpPr>
      <xdr:spPr>
        <a:xfrm>
          <a:off x="3302000" y="2010833"/>
          <a:ext cx="3545417" cy="1092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550333</xdr:colOff>
      <xdr:row>3</xdr:row>
      <xdr:rowOff>444500</xdr:rowOff>
    </xdr:from>
    <xdr:to>
      <xdr:col>9</xdr:col>
      <xdr:colOff>169333</xdr:colOff>
      <xdr:row>3</xdr:row>
      <xdr:rowOff>550333</xdr:rowOff>
    </xdr:to>
    <xdr:sp macro="" textlink="">
      <xdr:nvSpPr>
        <xdr:cNvPr id="7" name="Rectangle 6">
          <a:hlinkClick xmlns:r="http://schemas.openxmlformats.org/officeDocument/2006/relationships" r:id="rId4"/>
          <a:extLst>
            <a:ext uri="{FF2B5EF4-FFF2-40B4-BE49-F238E27FC236}">
              <a16:creationId xmlns:a16="http://schemas.microsoft.com/office/drawing/2014/main" id="{00000000-0008-0000-0A00-000007000000}"/>
            </a:ext>
          </a:extLst>
        </xdr:cNvPr>
        <xdr:cNvSpPr/>
      </xdr:nvSpPr>
      <xdr:spPr>
        <a:xfrm>
          <a:off x="4455583" y="2688167"/>
          <a:ext cx="3238500"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444500</xdr:colOff>
      <xdr:row>3</xdr:row>
      <xdr:rowOff>465666</xdr:rowOff>
    </xdr:from>
    <xdr:to>
      <xdr:col>14</xdr:col>
      <xdr:colOff>433917</xdr:colOff>
      <xdr:row>3</xdr:row>
      <xdr:rowOff>539750</xdr:rowOff>
    </xdr:to>
    <xdr:sp macro="" textlink="">
      <xdr:nvSpPr>
        <xdr:cNvPr id="8" name="Rectangle 7">
          <a:hlinkClick xmlns:r="http://schemas.openxmlformats.org/officeDocument/2006/relationships" r:id="rId5"/>
          <a:extLst>
            <a:ext uri="{FF2B5EF4-FFF2-40B4-BE49-F238E27FC236}">
              <a16:creationId xmlns:a16="http://schemas.microsoft.com/office/drawing/2014/main" id="{00000000-0008-0000-0A00-000008000000}"/>
            </a:ext>
          </a:extLst>
        </xdr:cNvPr>
        <xdr:cNvSpPr/>
      </xdr:nvSpPr>
      <xdr:spPr>
        <a:xfrm>
          <a:off x="7969250" y="2709333"/>
          <a:ext cx="3005667" cy="74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42333</xdr:colOff>
      <xdr:row>3</xdr:row>
      <xdr:rowOff>624416</xdr:rowOff>
    </xdr:from>
    <xdr:to>
      <xdr:col>12</xdr:col>
      <xdr:colOff>592667</xdr:colOff>
      <xdr:row>3</xdr:row>
      <xdr:rowOff>719666</xdr:rowOff>
    </xdr:to>
    <xdr:sp macro="" textlink="">
      <xdr:nvSpPr>
        <xdr:cNvPr id="9" name="Rectangle 8">
          <a:hlinkClick xmlns:r="http://schemas.openxmlformats.org/officeDocument/2006/relationships" r:id="rId5"/>
          <a:extLst>
            <a:ext uri="{FF2B5EF4-FFF2-40B4-BE49-F238E27FC236}">
              <a16:creationId xmlns:a16="http://schemas.microsoft.com/office/drawing/2014/main" id="{00000000-0008-0000-0A00-000009000000}"/>
            </a:ext>
          </a:extLst>
        </xdr:cNvPr>
        <xdr:cNvSpPr/>
      </xdr:nvSpPr>
      <xdr:spPr>
        <a:xfrm>
          <a:off x="6963833" y="2868083"/>
          <a:ext cx="2963334"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465667</xdr:colOff>
      <xdr:row>4</xdr:row>
      <xdr:rowOff>63500</xdr:rowOff>
    </xdr:from>
    <xdr:to>
      <xdr:col>11</xdr:col>
      <xdr:colOff>465667</xdr:colOff>
      <xdr:row>4</xdr:row>
      <xdr:rowOff>158750</xdr:rowOff>
    </xdr:to>
    <xdr:sp macro="" textlink="">
      <xdr:nvSpPr>
        <xdr:cNvPr id="10" name="Rectangle 9">
          <a:hlinkClick xmlns:r="http://schemas.openxmlformats.org/officeDocument/2006/relationships" r:id="rId6"/>
          <a:extLst>
            <a:ext uri="{FF2B5EF4-FFF2-40B4-BE49-F238E27FC236}">
              <a16:creationId xmlns:a16="http://schemas.microsoft.com/office/drawing/2014/main" id="{00000000-0008-0000-0A00-00000A000000}"/>
            </a:ext>
          </a:extLst>
        </xdr:cNvPr>
        <xdr:cNvSpPr/>
      </xdr:nvSpPr>
      <xdr:spPr>
        <a:xfrm>
          <a:off x="6783917" y="3598333"/>
          <a:ext cx="2413000"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476250</xdr:colOff>
      <xdr:row>5</xdr:row>
      <xdr:rowOff>42333</xdr:rowOff>
    </xdr:from>
    <xdr:to>
      <xdr:col>11</xdr:col>
      <xdr:colOff>465667</xdr:colOff>
      <xdr:row>5</xdr:row>
      <xdr:rowOff>158750</xdr:rowOff>
    </xdr:to>
    <xdr:sp macro="" textlink="">
      <xdr:nvSpPr>
        <xdr:cNvPr id="11" name="Rectangle 10">
          <a:hlinkClick xmlns:r="http://schemas.openxmlformats.org/officeDocument/2006/relationships" r:id="rId6"/>
          <a:extLst>
            <a:ext uri="{FF2B5EF4-FFF2-40B4-BE49-F238E27FC236}">
              <a16:creationId xmlns:a16="http://schemas.microsoft.com/office/drawing/2014/main" id="{00000000-0008-0000-0A00-00000B000000}"/>
            </a:ext>
          </a:extLst>
        </xdr:cNvPr>
        <xdr:cNvSpPr/>
      </xdr:nvSpPr>
      <xdr:spPr>
        <a:xfrm>
          <a:off x="6794500" y="4720166"/>
          <a:ext cx="2402417" cy="1164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63500</xdr:colOff>
      <xdr:row>1</xdr:row>
      <xdr:rowOff>42334</xdr:rowOff>
    </xdr:from>
    <xdr:to>
      <xdr:col>12</xdr:col>
      <xdr:colOff>518583</xdr:colOff>
      <xdr:row>1</xdr:row>
      <xdr:rowOff>148167</xdr:rowOff>
    </xdr:to>
    <xdr:sp macro="" textlink="">
      <xdr:nvSpPr>
        <xdr:cNvPr id="12" name="Rectangle 11">
          <a:hlinkClick xmlns:r="http://schemas.openxmlformats.org/officeDocument/2006/relationships" r:id="rId1"/>
          <a:extLst>
            <a:ext uri="{FF2B5EF4-FFF2-40B4-BE49-F238E27FC236}">
              <a16:creationId xmlns:a16="http://schemas.microsoft.com/office/drawing/2014/main" id="{00000000-0008-0000-0A00-00000C000000}"/>
            </a:ext>
          </a:extLst>
        </xdr:cNvPr>
        <xdr:cNvSpPr/>
      </xdr:nvSpPr>
      <xdr:spPr>
        <a:xfrm>
          <a:off x="8191500" y="243417"/>
          <a:ext cx="1661583"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31750</xdr:colOff>
      <xdr:row>1</xdr:row>
      <xdr:rowOff>433917</xdr:rowOff>
    </xdr:from>
    <xdr:to>
      <xdr:col>8</xdr:col>
      <xdr:colOff>433917</xdr:colOff>
      <xdr:row>1</xdr:row>
      <xdr:rowOff>529167</xdr:rowOff>
    </xdr:to>
    <xdr:sp macro="" textlink="">
      <xdr:nvSpPr>
        <xdr:cNvPr id="13" name="Rectangle 12">
          <a:hlinkClick xmlns:r="http://schemas.openxmlformats.org/officeDocument/2006/relationships" r:id="rId2"/>
          <a:extLst>
            <a:ext uri="{FF2B5EF4-FFF2-40B4-BE49-F238E27FC236}">
              <a16:creationId xmlns:a16="http://schemas.microsoft.com/office/drawing/2014/main" id="{00000000-0008-0000-0A00-00000D000000}"/>
            </a:ext>
          </a:extLst>
        </xdr:cNvPr>
        <xdr:cNvSpPr/>
      </xdr:nvSpPr>
      <xdr:spPr>
        <a:xfrm>
          <a:off x="5746750" y="635000"/>
          <a:ext cx="1608667"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63500</xdr:colOff>
      <xdr:row>6</xdr:row>
      <xdr:rowOff>264583</xdr:rowOff>
    </xdr:from>
    <xdr:to>
      <xdr:col>6</xdr:col>
      <xdr:colOff>402167</xdr:colOff>
      <xdr:row>6</xdr:row>
      <xdr:rowOff>338667</xdr:rowOff>
    </xdr:to>
    <xdr:sp macro="" textlink="">
      <xdr:nvSpPr>
        <xdr:cNvPr id="14" name="Rectangle 13">
          <a:hlinkClick xmlns:r="http://schemas.openxmlformats.org/officeDocument/2006/relationships" r:id="rId7"/>
          <a:extLst>
            <a:ext uri="{FF2B5EF4-FFF2-40B4-BE49-F238E27FC236}">
              <a16:creationId xmlns:a16="http://schemas.microsoft.com/office/drawing/2014/main" id="{00000000-0008-0000-0A00-00000E000000}"/>
            </a:ext>
          </a:extLst>
        </xdr:cNvPr>
        <xdr:cNvSpPr/>
      </xdr:nvSpPr>
      <xdr:spPr>
        <a:xfrm>
          <a:off x="3365500" y="6074833"/>
          <a:ext cx="2751667" cy="74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74083</xdr:colOff>
      <xdr:row>6</xdr:row>
      <xdr:rowOff>783167</xdr:rowOff>
    </xdr:from>
    <xdr:to>
      <xdr:col>7</xdr:col>
      <xdr:colOff>497417</xdr:colOff>
      <xdr:row>6</xdr:row>
      <xdr:rowOff>931333</xdr:rowOff>
    </xdr:to>
    <xdr:sp macro="" textlink="">
      <xdr:nvSpPr>
        <xdr:cNvPr id="15" name="Rectangle 14">
          <a:hlinkClick xmlns:r="http://schemas.openxmlformats.org/officeDocument/2006/relationships" r:id="rId8"/>
          <a:extLst>
            <a:ext uri="{FF2B5EF4-FFF2-40B4-BE49-F238E27FC236}">
              <a16:creationId xmlns:a16="http://schemas.microsoft.com/office/drawing/2014/main" id="{00000000-0008-0000-0A00-00000F000000}"/>
            </a:ext>
          </a:extLst>
        </xdr:cNvPr>
        <xdr:cNvSpPr/>
      </xdr:nvSpPr>
      <xdr:spPr>
        <a:xfrm>
          <a:off x="3376083" y="6593417"/>
          <a:ext cx="3439584" cy="14816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10583</xdr:colOff>
      <xdr:row>7</xdr:row>
      <xdr:rowOff>52916</xdr:rowOff>
    </xdr:from>
    <xdr:to>
      <xdr:col>5</xdr:col>
      <xdr:colOff>264583</xdr:colOff>
      <xdr:row>7</xdr:row>
      <xdr:rowOff>148166</xdr:rowOff>
    </xdr:to>
    <xdr:sp macro="" textlink="">
      <xdr:nvSpPr>
        <xdr:cNvPr id="16" name="Rectangle 15">
          <a:hlinkClick xmlns:r="http://schemas.openxmlformats.org/officeDocument/2006/relationships" r:id="rId9"/>
          <a:extLst>
            <a:ext uri="{FF2B5EF4-FFF2-40B4-BE49-F238E27FC236}">
              <a16:creationId xmlns:a16="http://schemas.microsoft.com/office/drawing/2014/main" id="{00000000-0008-0000-0A00-000010000000}"/>
            </a:ext>
          </a:extLst>
        </xdr:cNvPr>
        <xdr:cNvSpPr/>
      </xdr:nvSpPr>
      <xdr:spPr>
        <a:xfrm>
          <a:off x="4519083" y="7154333"/>
          <a:ext cx="857250"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52917</xdr:colOff>
      <xdr:row>7</xdr:row>
      <xdr:rowOff>825500</xdr:rowOff>
    </xdr:from>
    <xdr:to>
      <xdr:col>3</xdr:col>
      <xdr:colOff>306917</xdr:colOff>
      <xdr:row>7</xdr:row>
      <xdr:rowOff>920750</xdr:rowOff>
    </xdr:to>
    <xdr:sp macro="" textlink="">
      <xdr:nvSpPr>
        <xdr:cNvPr id="18" name="Rectangle 17">
          <a:hlinkClick xmlns:r="http://schemas.openxmlformats.org/officeDocument/2006/relationships" r:id="rId10"/>
          <a:extLst>
            <a:ext uri="{FF2B5EF4-FFF2-40B4-BE49-F238E27FC236}">
              <a16:creationId xmlns:a16="http://schemas.microsoft.com/office/drawing/2014/main" id="{00000000-0008-0000-0A00-000012000000}"/>
            </a:ext>
          </a:extLst>
        </xdr:cNvPr>
        <xdr:cNvSpPr/>
      </xdr:nvSpPr>
      <xdr:spPr>
        <a:xfrm>
          <a:off x="3354917" y="7926917"/>
          <a:ext cx="857250"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529167</xdr:colOff>
      <xdr:row>7</xdr:row>
      <xdr:rowOff>836082</xdr:rowOff>
    </xdr:from>
    <xdr:to>
      <xdr:col>5</xdr:col>
      <xdr:colOff>137583</xdr:colOff>
      <xdr:row>7</xdr:row>
      <xdr:rowOff>920749</xdr:rowOff>
    </xdr:to>
    <xdr:sp macro="" textlink="">
      <xdr:nvSpPr>
        <xdr:cNvPr id="19" name="Rectangle 18">
          <a:hlinkClick xmlns:r="http://schemas.openxmlformats.org/officeDocument/2006/relationships" r:id="rId11"/>
          <a:extLst>
            <a:ext uri="{FF2B5EF4-FFF2-40B4-BE49-F238E27FC236}">
              <a16:creationId xmlns:a16="http://schemas.microsoft.com/office/drawing/2014/main" id="{00000000-0008-0000-0A00-000013000000}"/>
            </a:ext>
          </a:extLst>
        </xdr:cNvPr>
        <xdr:cNvSpPr/>
      </xdr:nvSpPr>
      <xdr:spPr>
        <a:xfrm>
          <a:off x="4434417" y="7937499"/>
          <a:ext cx="814916" cy="846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476250</xdr:colOff>
      <xdr:row>15</xdr:row>
      <xdr:rowOff>31750</xdr:rowOff>
    </xdr:from>
    <xdr:to>
      <xdr:col>9</xdr:col>
      <xdr:colOff>190500</xdr:colOff>
      <xdr:row>15</xdr:row>
      <xdr:rowOff>169333</xdr:rowOff>
    </xdr:to>
    <xdr:sp macro="" textlink="">
      <xdr:nvSpPr>
        <xdr:cNvPr id="20" name="Rectangle 19">
          <a:hlinkClick xmlns:r="http://schemas.openxmlformats.org/officeDocument/2006/relationships" r:id="rId12"/>
          <a:extLst>
            <a:ext uri="{FF2B5EF4-FFF2-40B4-BE49-F238E27FC236}">
              <a16:creationId xmlns:a16="http://schemas.microsoft.com/office/drawing/2014/main" id="{00000000-0008-0000-0A00-000014000000}"/>
            </a:ext>
          </a:extLst>
        </xdr:cNvPr>
        <xdr:cNvSpPr/>
      </xdr:nvSpPr>
      <xdr:spPr>
        <a:xfrm>
          <a:off x="4984750" y="16054917"/>
          <a:ext cx="2730500" cy="1375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127000</xdr:colOff>
      <xdr:row>5</xdr:row>
      <xdr:rowOff>74084</xdr:rowOff>
    </xdr:from>
    <xdr:to>
      <xdr:col>7</xdr:col>
      <xdr:colOff>381000</xdr:colOff>
      <xdr:row>5</xdr:row>
      <xdr:rowOff>158750</xdr:rowOff>
    </xdr:to>
    <xdr:sp macro="" textlink="">
      <xdr:nvSpPr>
        <xdr:cNvPr id="21" name="Rectangle 20">
          <a:hlinkClick xmlns:r="http://schemas.openxmlformats.org/officeDocument/2006/relationships" r:id="rId13"/>
          <a:extLst>
            <a:ext uri="{FF2B5EF4-FFF2-40B4-BE49-F238E27FC236}">
              <a16:creationId xmlns:a16="http://schemas.microsoft.com/office/drawing/2014/main" id="{00000000-0008-0000-0A00-000015000000}"/>
            </a:ext>
          </a:extLst>
        </xdr:cNvPr>
        <xdr:cNvSpPr/>
      </xdr:nvSpPr>
      <xdr:spPr>
        <a:xfrm>
          <a:off x="4635500" y="4751917"/>
          <a:ext cx="2063750" cy="8466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328083</xdr:colOff>
      <xdr:row>2</xdr:row>
      <xdr:rowOff>254000</xdr:rowOff>
    </xdr:from>
    <xdr:to>
      <xdr:col>7</xdr:col>
      <xdr:colOff>148167</xdr:colOff>
      <xdr:row>2</xdr:row>
      <xdr:rowOff>349250</xdr:rowOff>
    </xdr:to>
    <xdr:sp macro="" textlink="">
      <xdr:nvSpPr>
        <xdr:cNvPr id="22" name="Rectangle 21">
          <a:hlinkClick xmlns:r="http://schemas.openxmlformats.org/officeDocument/2006/relationships" r:id="rId2"/>
          <a:extLst>
            <a:ext uri="{FF2B5EF4-FFF2-40B4-BE49-F238E27FC236}">
              <a16:creationId xmlns:a16="http://schemas.microsoft.com/office/drawing/2014/main" id="{00000000-0008-0000-0A00-000016000000}"/>
            </a:ext>
          </a:extLst>
        </xdr:cNvPr>
        <xdr:cNvSpPr/>
      </xdr:nvSpPr>
      <xdr:spPr>
        <a:xfrm>
          <a:off x="5439833" y="1270000"/>
          <a:ext cx="1026584"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275167</xdr:colOff>
      <xdr:row>2</xdr:row>
      <xdr:rowOff>444500</xdr:rowOff>
    </xdr:from>
    <xdr:to>
      <xdr:col>4</xdr:col>
      <xdr:colOff>95250</xdr:colOff>
      <xdr:row>2</xdr:row>
      <xdr:rowOff>539750</xdr:rowOff>
    </xdr:to>
    <xdr:sp macro="" textlink="">
      <xdr:nvSpPr>
        <xdr:cNvPr id="23" name="Rectangle 22">
          <a:hlinkClick xmlns:r="http://schemas.openxmlformats.org/officeDocument/2006/relationships" r:id="rId14"/>
          <a:extLst>
            <a:ext uri="{FF2B5EF4-FFF2-40B4-BE49-F238E27FC236}">
              <a16:creationId xmlns:a16="http://schemas.microsoft.com/office/drawing/2014/main" id="{00000000-0008-0000-0A00-000017000000}"/>
            </a:ext>
          </a:extLst>
        </xdr:cNvPr>
        <xdr:cNvSpPr/>
      </xdr:nvSpPr>
      <xdr:spPr>
        <a:xfrm>
          <a:off x="4180417" y="1460500"/>
          <a:ext cx="423333"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486833</xdr:colOff>
      <xdr:row>2</xdr:row>
      <xdr:rowOff>232833</xdr:rowOff>
    </xdr:from>
    <xdr:to>
      <xdr:col>15</xdr:col>
      <xdr:colOff>571500</xdr:colOff>
      <xdr:row>2</xdr:row>
      <xdr:rowOff>359833</xdr:rowOff>
    </xdr:to>
    <xdr:sp macro="" textlink="">
      <xdr:nvSpPr>
        <xdr:cNvPr id="24" name="Rectangle 23">
          <a:hlinkClick xmlns:r="http://schemas.openxmlformats.org/officeDocument/2006/relationships" r:id="rId14"/>
          <a:extLst>
            <a:ext uri="{FF2B5EF4-FFF2-40B4-BE49-F238E27FC236}">
              <a16:creationId xmlns:a16="http://schemas.microsoft.com/office/drawing/2014/main" id="{00000000-0008-0000-0A00-000018000000}"/>
            </a:ext>
          </a:extLst>
        </xdr:cNvPr>
        <xdr:cNvSpPr/>
      </xdr:nvSpPr>
      <xdr:spPr>
        <a:xfrm>
          <a:off x="9821333" y="1248833"/>
          <a:ext cx="1894417"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508000</xdr:colOff>
      <xdr:row>9</xdr:row>
      <xdr:rowOff>52917</xdr:rowOff>
    </xdr:from>
    <xdr:to>
      <xdr:col>8</xdr:col>
      <xdr:colOff>190500</xdr:colOff>
      <xdr:row>9</xdr:row>
      <xdr:rowOff>148167</xdr:rowOff>
    </xdr:to>
    <xdr:sp macro="" textlink="">
      <xdr:nvSpPr>
        <xdr:cNvPr id="25" name="Rectangle 24">
          <a:hlinkClick xmlns:r="http://schemas.openxmlformats.org/officeDocument/2006/relationships" r:id="rId15"/>
          <a:extLst>
            <a:ext uri="{FF2B5EF4-FFF2-40B4-BE49-F238E27FC236}">
              <a16:creationId xmlns:a16="http://schemas.microsoft.com/office/drawing/2014/main" id="{00000000-0008-0000-0A00-000019000000}"/>
            </a:ext>
          </a:extLst>
        </xdr:cNvPr>
        <xdr:cNvSpPr/>
      </xdr:nvSpPr>
      <xdr:spPr>
        <a:xfrm>
          <a:off x="6223000" y="9461500"/>
          <a:ext cx="889000"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550333</xdr:colOff>
      <xdr:row>17</xdr:row>
      <xdr:rowOff>63500</xdr:rowOff>
    </xdr:from>
    <xdr:to>
      <xdr:col>6</xdr:col>
      <xdr:colOff>169333</xdr:colOff>
      <xdr:row>17</xdr:row>
      <xdr:rowOff>148167</xdr:rowOff>
    </xdr:to>
    <xdr:sp macro="" textlink="">
      <xdr:nvSpPr>
        <xdr:cNvPr id="26" name="Rectangle 25">
          <a:hlinkClick xmlns:r="http://schemas.openxmlformats.org/officeDocument/2006/relationships" r:id="rId16"/>
          <a:extLst>
            <a:ext uri="{FF2B5EF4-FFF2-40B4-BE49-F238E27FC236}">
              <a16:creationId xmlns:a16="http://schemas.microsoft.com/office/drawing/2014/main" id="{00000000-0008-0000-0A00-00001A000000}"/>
            </a:ext>
          </a:extLst>
        </xdr:cNvPr>
        <xdr:cNvSpPr/>
      </xdr:nvSpPr>
      <xdr:spPr>
        <a:xfrm>
          <a:off x="5058833" y="17875250"/>
          <a:ext cx="825500" cy="846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rgbClr val="0070C0"/>
            </a:solidFill>
          </a:endParaRPr>
        </a:p>
      </xdr:txBody>
    </xdr:sp>
    <xdr:clientData/>
  </xdr:twoCellAnchor>
  <xdr:twoCellAnchor>
    <xdr:from>
      <xdr:col>3</xdr:col>
      <xdr:colOff>95250</xdr:colOff>
      <xdr:row>17</xdr:row>
      <xdr:rowOff>433917</xdr:rowOff>
    </xdr:from>
    <xdr:to>
      <xdr:col>7</xdr:col>
      <xdr:colOff>359833</xdr:colOff>
      <xdr:row>17</xdr:row>
      <xdr:rowOff>539750</xdr:rowOff>
    </xdr:to>
    <xdr:sp macro="" textlink="">
      <xdr:nvSpPr>
        <xdr:cNvPr id="27" name="Rectangle 26">
          <a:hlinkClick xmlns:r="http://schemas.openxmlformats.org/officeDocument/2006/relationships" r:id="rId12"/>
          <a:extLst>
            <a:ext uri="{FF2B5EF4-FFF2-40B4-BE49-F238E27FC236}">
              <a16:creationId xmlns:a16="http://schemas.microsoft.com/office/drawing/2014/main" id="{00000000-0008-0000-0A00-00001B000000}"/>
            </a:ext>
          </a:extLst>
        </xdr:cNvPr>
        <xdr:cNvSpPr/>
      </xdr:nvSpPr>
      <xdr:spPr>
        <a:xfrm>
          <a:off x="4000500" y="18245667"/>
          <a:ext cx="2677583"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158750</xdr:colOff>
      <xdr:row>16</xdr:row>
      <xdr:rowOff>624417</xdr:rowOff>
    </xdr:from>
    <xdr:to>
      <xdr:col>11</xdr:col>
      <xdr:colOff>275167</xdr:colOff>
      <xdr:row>16</xdr:row>
      <xdr:rowOff>740834</xdr:rowOff>
    </xdr:to>
    <xdr:sp macro="" textlink="">
      <xdr:nvSpPr>
        <xdr:cNvPr id="28" name="Rectangle 27">
          <a:hlinkClick xmlns:r="http://schemas.openxmlformats.org/officeDocument/2006/relationships" r:id="rId17"/>
          <a:extLst>
            <a:ext uri="{FF2B5EF4-FFF2-40B4-BE49-F238E27FC236}">
              <a16:creationId xmlns:a16="http://schemas.microsoft.com/office/drawing/2014/main" id="{00000000-0008-0000-0A00-00001C000000}"/>
            </a:ext>
          </a:extLst>
        </xdr:cNvPr>
        <xdr:cNvSpPr/>
      </xdr:nvSpPr>
      <xdr:spPr>
        <a:xfrm>
          <a:off x="4064000" y="17462500"/>
          <a:ext cx="4942417" cy="1164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21167</xdr:colOff>
      <xdr:row>16</xdr:row>
      <xdr:rowOff>814917</xdr:rowOff>
    </xdr:from>
    <xdr:to>
      <xdr:col>4</xdr:col>
      <xdr:colOff>582083</xdr:colOff>
      <xdr:row>16</xdr:row>
      <xdr:rowOff>931334</xdr:rowOff>
    </xdr:to>
    <xdr:sp macro="" textlink="">
      <xdr:nvSpPr>
        <xdr:cNvPr id="29" name="Rectangle 28">
          <a:hlinkClick xmlns:r="http://schemas.openxmlformats.org/officeDocument/2006/relationships" r:id="rId12"/>
          <a:extLst>
            <a:ext uri="{FF2B5EF4-FFF2-40B4-BE49-F238E27FC236}">
              <a16:creationId xmlns:a16="http://schemas.microsoft.com/office/drawing/2014/main" id="{00000000-0008-0000-0A00-00001D000000}"/>
            </a:ext>
          </a:extLst>
        </xdr:cNvPr>
        <xdr:cNvSpPr/>
      </xdr:nvSpPr>
      <xdr:spPr>
        <a:xfrm>
          <a:off x="3323167" y="17653000"/>
          <a:ext cx="1767416" cy="1164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211667</xdr:colOff>
      <xdr:row>20</xdr:row>
      <xdr:rowOff>423333</xdr:rowOff>
    </xdr:from>
    <xdr:to>
      <xdr:col>6</xdr:col>
      <xdr:colOff>465667</xdr:colOff>
      <xdr:row>20</xdr:row>
      <xdr:rowOff>539750</xdr:rowOff>
    </xdr:to>
    <xdr:sp macro="" textlink="">
      <xdr:nvSpPr>
        <xdr:cNvPr id="30" name="Rectangle 29">
          <a:hlinkClick xmlns:r="http://schemas.openxmlformats.org/officeDocument/2006/relationships" r:id="rId18"/>
          <a:extLst>
            <a:ext uri="{FF2B5EF4-FFF2-40B4-BE49-F238E27FC236}">
              <a16:creationId xmlns:a16="http://schemas.microsoft.com/office/drawing/2014/main" id="{00000000-0008-0000-0A00-00001E000000}"/>
            </a:ext>
          </a:extLst>
        </xdr:cNvPr>
        <xdr:cNvSpPr/>
      </xdr:nvSpPr>
      <xdr:spPr>
        <a:xfrm>
          <a:off x="5323417" y="20955000"/>
          <a:ext cx="857250" cy="1164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137584</xdr:colOff>
      <xdr:row>20</xdr:row>
      <xdr:rowOff>603251</xdr:rowOff>
    </xdr:from>
    <xdr:to>
      <xdr:col>10</xdr:col>
      <xdr:colOff>116418</xdr:colOff>
      <xdr:row>20</xdr:row>
      <xdr:rowOff>719667</xdr:rowOff>
    </xdr:to>
    <xdr:sp macro="" textlink="">
      <xdr:nvSpPr>
        <xdr:cNvPr id="31" name="Rectangle 30">
          <a:hlinkClick xmlns:r="http://schemas.openxmlformats.org/officeDocument/2006/relationships" r:id="rId19"/>
          <a:extLst>
            <a:ext uri="{FF2B5EF4-FFF2-40B4-BE49-F238E27FC236}">
              <a16:creationId xmlns:a16="http://schemas.microsoft.com/office/drawing/2014/main" id="{00000000-0008-0000-0A00-00001F000000}"/>
            </a:ext>
          </a:extLst>
        </xdr:cNvPr>
        <xdr:cNvSpPr/>
      </xdr:nvSpPr>
      <xdr:spPr>
        <a:xfrm>
          <a:off x="7662334" y="21134918"/>
          <a:ext cx="582084" cy="1164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402167</xdr:colOff>
      <xdr:row>20</xdr:row>
      <xdr:rowOff>1005416</xdr:rowOff>
    </xdr:from>
    <xdr:to>
      <xdr:col>5</xdr:col>
      <xdr:colOff>317500</xdr:colOff>
      <xdr:row>20</xdr:row>
      <xdr:rowOff>1121833</xdr:rowOff>
    </xdr:to>
    <xdr:sp macro="" textlink="">
      <xdr:nvSpPr>
        <xdr:cNvPr id="32" name="Rectangle 31">
          <a:hlinkClick xmlns:r="http://schemas.openxmlformats.org/officeDocument/2006/relationships" r:id="rId20"/>
          <a:extLst>
            <a:ext uri="{FF2B5EF4-FFF2-40B4-BE49-F238E27FC236}">
              <a16:creationId xmlns:a16="http://schemas.microsoft.com/office/drawing/2014/main" id="{00000000-0008-0000-0A00-000020000000}"/>
            </a:ext>
          </a:extLst>
        </xdr:cNvPr>
        <xdr:cNvSpPr/>
      </xdr:nvSpPr>
      <xdr:spPr>
        <a:xfrm>
          <a:off x="4910667" y="21537083"/>
          <a:ext cx="518583" cy="1164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63500</xdr:colOff>
      <xdr:row>8</xdr:row>
      <xdr:rowOff>42333</xdr:rowOff>
    </xdr:from>
    <xdr:to>
      <xdr:col>8</xdr:col>
      <xdr:colOff>338667</xdr:colOff>
      <xdr:row>8</xdr:row>
      <xdr:rowOff>169333</xdr:rowOff>
    </xdr:to>
    <xdr:sp macro="" textlink="">
      <xdr:nvSpPr>
        <xdr:cNvPr id="33" name="Rectangle 32">
          <a:hlinkClick xmlns:r="http://schemas.openxmlformats.org/officeDocument/2006/relationships" r:id="rId21"/>
          <a:extLst>
            <a:ext uri="{FF2B5EF4-FFF2-40B4-BE49-F238E27FC236}">
              <a16:creationId xmlns:a16="http://schemas.microsoft.com/office/drawing/2014/main" id="{00000000-0008-0000-0A00-000021000000}"/>
            </a:ext>
          </a:extLst>
        </xdr:cNvPr>
        <xdr:cNvSpPr/>
      </xdr:nvSpPr>
      <xdr:spPr>
        <a:xfrm>
          <a:off x="6381750" y="8170333"/>
          <a:ext cx="878417"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74083</xdr:colOff>
      <xdr:row>9</xdr:row>
      <xdr:rowOff>243417</xdr:rowOff>
    </xdr:from>
    <xdr:to>
      <xdr:col>9</xdr:col>
      <xdr:colOff>317500</xdr:colOff>
      <xdr:row>9</xdr:row>
      <xdr:rowOff>381000</xdr:rowOff>
    </xdr:to>
    <xdr:sp macro="" textlink="">
      <xdr:nvSpPr>
        <xdr:cNvPr id="34" name="Rectangle 33">
          <a:hlinkClick xmlns:r="http://schemas.openxmlformats.org/officeDocument/2006/relationships" r:id="rId12"/>
          <a:extLst>
            <a:ext uri="{FF2B5EF4-FFF2-40B4-BE49-F238E27FC236}">
              <a16:creationId xmlns:a16="http://schemas.microsoft.com/office/drawing/2014/main" id="{00000000-0008-0000-0A00-000022000000}"/>
            </a:ext>
          </a:extLst>
        </xdr:cNvPr>
        <xdr:cNvSpPr/>
      </xdr:nvSpPr>
      <xdr:spPr>
        <a:xfrm>
          <a:off x="5185833" y="9768417"/>
          <a:ext cx="2656417" cy="1375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508000</xdr:colOff>
      <xdr:row>7</xdr:row>
      <xdr:rowOff>1185333</xdr:rowOff>
    </xdr:from>
    <xdr:to>
      <xdr:col>14</xdr:col>
      <xdr:colOff>455083</xdr:colOff>
      <xdr:row>7</xdr:row>
      <xdr:rowOff>1312333</xdr:rowOff>
    </xdr:to>
    <xdr:sp macro="" textlink="">
      <xdr:nvSpPr>
        <xdr:cNvPr id="35" name="Rectangle 34">
          <a:hlinkClick xmlns:r="http://schemas.openxmlformats.org/officeDocument/2006/relationships" r:id="rId12"/>
          <a:extLst>
            <a:ext uri="{FF2B5EF4-FFF2-40B4-BE49-F238E27FC236}">
              <a16:creationId xmlns:a16="http://schemas.microsoft.com/office/drawing/2014/main" id="{00000000-0008-0000-0A00-000023000000}"/>
            </a:ext>
          </a:extLst>
        </xdr:cNvPr>
        <xdr:cNvSpPr/>
      </xdr:nvSpPr>
      <xdr:spPr>
        <a:xfrm>
          <a:off x="8636000" y="7747000"/>
          <a:ext cx="2360083"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83343</xdr:colOff>
      <xdr:row>18</xdr:row>
      <xdr:rowOff>785812</xdr:rowOff>
    </xdr:from>
    <xdr:to>
      <xdr:col>15</xdr:col>
      <xdr:colOff>511968</xdr:colOff>
      <xdr:row>18</xdr:row>
      <xdr:rowOff>916781</xdr:rowOff>
    </xdr:to>
    <xdr:sp macro="" textlink="">
      <xdr:nvSpPr>
        <xdr:cNvPr id="17" name="Rectangle 16">
          <a:hlinkClick xmlns:r="http://schemas.openxmlformats.org/officeDocument/2006/relationships" r:id="rId22"/>
          <a:extLst>
            <a:ext uri="{FF2B5EF4-FFF2-40B4-BE49-F238E27FC236}">
              <a16:creationId xmlns:a16="http://schemas.microsoft.com/office/drawing/2014/main" id="{00000000-0008-0000-0A00-000011000000}"/>
            </a:ext>
          </a:extLst>
        </xdr:cNvPr>
        <xdr:cNvSpPr/>
      </xdr:nvSpPr>
      <xdr:spPr>
        <a:xfrm>
          <a:off x="7548562" y="21812250"/>
          <a:ext cx="4000500" cy="13096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166687</xdr:colOff>
      <xdr:row>18</xdr:row>
      <xdr:rowOff>1012031</xdr:rowOff>
    </xdr:from>
    <xdr:to>
      <xdr:col>12</xdr:col>
      <xdr:colOff>83344</xdr:colOff>
      <xdr:row>18</xdr:row>
      <xdr:rowOff>1131093</xdr:rowOff>
    </xdr:to>
    <xdr:sp macro="" textlink="">
      <xdr:nvSpPr>
        <xdr:cNvPr id="36" name="Rectangle 35">
          <a:hlinkClick xmlns:r="http://schemas.openxmlformats.org/officeDocument/2006/relationships" r:id="rId23"/>
          <a:extLst>
            <a:ext uri="{FF2B5EF4-FFF2-40B4-BE49-F238E27FC236}">
              <a16:creationId xmlns:a16="http://schemas.microsoft.com/office/drawing/2014/main" id="{00000000-0008-0000-0A00-000024000000}"/>
            </a:ext>
          </a:extLst>
        </xdr:cNvPr>
        <xdr:cNvSpPr/>
      </xdr:nvSpPr>
      <xdr:spPr>
        <a:xfrm>
          <a:off x="5250656" y="22038469"/>
          <a:ext cx="4083844" cy="11906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59531</xdr:colOff>
      <xdr:row>13</xdr:row>
      <xdr:rowOff>47625</xdr:rowOff>
    </xdr:from>
    <xdr:to>
      <xdr:col>9</xdr:col>
      <xdr:colOff>107156</xdr:colOff>
      <xdr:row>13</xdr:row>
      <xdr:rowOff>154781</xdr:rowOff>
    </xdr:to>
    <xdr:sp macro="" textlink="">
      <xdr:nvSpPr>
        <xdr:cNvPr id="38" name="Rectangle 37">
          <a:hlinkClick xmlns:r="http://schemas.openxmlformats.org/officeDocument/2006/relationships" r:id="rId24"/>
          <a:extLst>
            <a:ext uri="{FF2B5EF4-FFF2-40B4-BE49-F238E27FC236}">
              <a16:creationId xmlns:a16="http://schemas.microsoft.com/office/drawing/2014/main" id="{00000000-0008-0000-0A00-000026000000}"/>
            </a:ext>
          </a:extLst>
        </xdr:cNvPr>
        <xdr:cNvSpPr/>
      </xdr:nvSpPr>
      <xdr:spPr>
        <a:xfrm>
          <a:off x="4548187" y="14335125"/>
          <a:ext cx="3024188" cy="10715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130968</xdr:colOff>
      <xdr:row>19</xdr:row>
      <xdr:rowOff>35719</xdr:rowOff>
    </xdr:from>
    <xdr:to>
      <xdr:col>9</xdr:col>
      <xdr:colOff>83343</xdr:colOff>
      <xdr:row>19</xdr:row>
      <xdr:rowOff>178594</xdr:rowOff>
    </xdr:to>
    <xdr:sp macro="" textlink="">
      <xdr:nvSpPr>
        <xdr:cNvPr id="39" name="Rectangle 38">
          <a:hlinkClick xmlns:r="http://schemas.openxmlformats.org/officeDocument/2006/relationships" r:id="rId24"/>
          <a:extLst>
            <a:ext uri="{FF2B5EF4-FFF2-40B4-BE49-F238E27FC236}">
              <a16:creationId xmlns:a16="http://schemas.microsoft.com/office/drawing/2014/main" id="{00000000-0008-0000-0A00-000027000000}"/>
            </a:ext>
          </a:extLst>
        </xdr:cNvPr>
        <xdr:cNvSpPr/>
      </xdr:nvSpPr>
      <xdr:spPr>
        <a:xfrm>
          <a:off x="5214937" y="22467094"/>
          <a:ext cx="2333625" cy="142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105833</xdr:colOff>
      <xdr:row>3</xdr:row>
      <xdr:rowOff>804334</xdr:rowOff>
    </xdr:from>
    <xdr:to>
      <xdr:col>12</xdr:col>
      <xdr:colOff>52917</xdr:colOff>
      <xdr:row>3</xdr:row>
      <xdr:rowOff>920750</xdr:rowOff>
    </xdr:to>
    <xdr:sp macro="" textlink="">
      <xdr:nvSpPr>
        <xdr:cNvPr id="40" name="Rectangle 39">
          <a:hlinkClick xmlns:r="http://schemas.openxmlformats.org/officeDocument/2006/relationships" r:id="rId19"/>
          <a:extLst>
            <a:ext uri="{FF2B5EF4-FFF2-40B4-BE49-F238E27FC236}">
              <a16:creationId xmlns:a16="http://schemas.microsoft.com/office/drawing/2014/main" id="{00000000-0008-0000-0A00-000028000000}"/>
            </a:ext>
          </a:extLst>
        </xdr:cNvPr>
        <xdr:cNvSpPr/>
      </xdr:nvSpPr>
      <xdr:spPr>
        <a:xfrm>
          <a:off x="6424083" y="3735917"/>
          <a:ext cx="2963334" cy="1164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84667</xdr:colOff>
      <xdr:row>3</xdr:row>
      <xdr:rowOff>994834</xdr:rowOff>
    </xdr:from>
    <xdr:to>
      <xdr:col>14</xdr:col>
      <xdr:colOff>31750</xdr:colOff>
      <xdr:row>3</xdr:row>
      <xdr:rowOff>1100667</xdr:rowOff>
    </xdr:to>
    <xdr:sp macro="" textlink="">
      <xdr:nvSpPr>
        <xdr:cNvPr id="42" name="Rectangle 41">
          <a:hlinkClick xmlns:r="http://schemas.openxmlformats.org/officeDocument/2006/relationships" r:id="rId25"/>
          <a:extLst>
            <a:ext uri="{FF2B5EF4-FFF2-40B4-BE49-F238E27FC236}">
              <a16:creationId xmlns:a16="http://schemas.microsoft.com/office/drawing/2014/main" id="{00000000-0008-0000-0A00-00002A000000}"/>
            </a:ext>
          </a:extLst>
        </xdr:cNvPr>
        <xdr:cNvSpPr/>
      </xdr:nvSpPr>
      <xdr:spPr>
        <a:xfrm>
          <a:off x="7609417" y="3926417"/>
          <a:ext cx="2963333"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370417</xdr:colOff>
      <xdr:row>3</xdr:row>
      <xdr:rowOff>613834</xdr:rowOff>
    </xdr:from>
    <xdr:to>
      <xdr:col>5</xdr:col>
      <xdr:colOff>158750</xdr:colOff>
      <xdr:row>3</xdr:row>
      <xdr:rowOff>719667</xdr:rowOff>
    </xdr:to>
    <xdr:sp macro="" textlink="">
      <xdr:nvSpPr>
        <xdr:cNvPr id="43" name="Rectangle 42">
          <a:hlinkClick xmlns:r="http://schemas.openxmlformats.org/officeDocument/2006/relationships" r:id="rId4"/>
          <a:extLst>
            <a:ext uri="{FF2B5EF4-FFF2-40B4-BE49-F238E27FC236}">
              <a16:creationId xmlns:a16="http://schemas.microsoft.com/office/drawing/2014/main" id="{00000000-0008-0000-0A00-00002B000000}"/>
            </a:ext>
          </a:extLst>
        </xdr:cNvPr>
        <xdr:cNvSpPr/>
      </xdr:nvSpPr>
      <xdr:spPr>
        <a:xfrm>
          <a:off x="3672417" y="3545417"/>
          <a:ext cx="1598083"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254000</xdr:colOff>
      <xdr:row>9</xdr:row>
      <xdr:rowOff>412750</xdr:rowOff>
    </xdr:from>
    <xdr:to>
      <xdr:col>6</xdr:col>
      <xdr:colOff>518583</xdr:colOff>
      <xdr:row>9</xdr:row>
      <xdr:rowOff>560917</xdr:rowOff>
    </xdr:to>
    <xdr:sp macro="" textlink="">
      <xdr:nvSpPr>
        <xdr:cNvPr id="45" name="Rectangle 44">
          <a:hlinkClick xmlns:r="http://schemas.openxmlformats.org/officeDocument/2006/relationships" r:id="rId12"/>
          <a:extLst>
            <a:ext uri="{FF2B5EF4-FFF2-40B4-BE49-F238E27FC236}">
              <a16:creationId xmlns:a16="http://schemas.microsoft.com/office/drawing/2014/main" id="{00000000-0008-0000-0A00-00002D000000}"/>
            </a:ext>
          </a:extLst>
        </xdr:cNvPr>
        <xdr:cNvSpPr/>
      </xdr:nvSpPr>
      <xdr:spPr>
        <a:xfrm>
          <a:off x="3556000" y="12573000"/>
          <a:ext cx="2677583" cy="1481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264583</xdr:colOff>
      <xdr:row>20</xdr:row>
      <xdr:rowOff>624417</xdr:rowOff>
    </xdr:from>
    <xdr:to>
      <xdr:col>8</xdr:col>
      <xdr:colOff>539750</xdr:colOff>
      <xdr:row>20</xdr:row>
      <xdr:rowOff>719667</xdr:rowOff>
    </xdr:to>
    <xdr:sp macro="" textlink="">
      <xdr:nvSpPr>
        <xdr:cNvPr id="47" name="Rectangle 46">
          <a:hlinkClick xmlns:r="http://schemas.openxmlformats.org/officeDocument/2006/relationships" r:id="rId26"/>
          <a:extLst>
            <a:ext uri="{FF2B5EF4-FFF2-40B4-BE49-F238E27FC236}">
              <a16:creationId xmlns:a16="http://schemas.microsoft.com/office/drawing/2014/main" id="{00000000-0008-0000-0A00-00002F000000}"/>
            </a:ext>
          </a:extLst>
        </xdr:cNvPr>
        <xdr:cNvSpPr/>
      </xdr:nvSpPr>
      <xdr:spPr>
        <a:xfrm>
          <a:off x="6582833" y="25696334"/>
          <a:ext cx="878417"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254000</xdr:colOff>
      <xdr:row>20</xdr:row>
      <xdr:rowOff>1217083</xdr:rowOff>
    </xdr:from>
    <xdr:to>
      <xdr:col>15</xdr:col>
      <xdr:colOff>571500</xdr:colOff>
      <xdr:row>20</xdr:row>
      <xdr:rowOff>1322916</xdr:rowOff>
    </xdr:to>
    <xdr:sp macro="" textlink="">
      <xdr:nvSpPr>
        <xdr:cNvPr id="48" name="Rectangle 47">
          <a:extLst>
            <a:ext uri="{FF2B5EF4-FFF2-40B4-BE49-F238E27FC236}">
              <a16:creationId xmlns:a16="http://schemas.microsoft.com/office/drawing/2014/main" id="{00000000-0008-0000-0A00-000030000000}"/>
            </a:ext>
          </a:extLst>
        </xdr:cNvPr>
        <xdr:cNvSpPr/>
      </xdr:nvSpPr>
      <xdr:spPr>
        <a:xfrm>
          <a:off x="10795000" y="26289000"/>
          <a:ext cx="920750"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52917</xdr:colOff>
      <xdr:row>20</xdr:row>
      <xdr:rowOff>1386417</xdr:rowOff>
    </xdr:from>
    <xdr:to>
      <xdr:col>7</xdr:col>
      <xdr:colOff>211666</xdr:colOff>
      <xdr:row>20</xdr:row>
      <xdr:rowOff>1492250</xdr:rowOff>
    </xdr:to>
    <xdr:sp macro="" textlink="">
      <xdr:nvSpPr>
        <xdr:cNvPr id="49" name="Rectangle 48">
          <a:hlinkClick xmlns:r="http://schemas.openxmlformats.org/officeDocument/2006/relationships" r:id="rId27"/>
          <a:extLst>
            <a:ext uri="{FF2B5EF4-FFF2-40B4-BE49-F238E27FC236}">
              <a16:creationId xmlns:a16="http://schemas.microsoft.com/office/drawing/2014/main" id="{00000000-0008-0000-0A00-000031000000}"/>
            </a:ext>
          </a:extLst>
        </xdr:cNvPr>
        <xdr:cNvSpPr/>
      </xdr:nvSpPr>
      <xdr:spPr>
        <a:xfrm>
          <a:off x="3354917" y="26458334"/>
          <a:ext cx="3174999"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243417</xdr:colOff>
      <xdr:row>20</xdr:row>
      <xdr:rowOff>814916</xdr:rowOff>
    </xdr:from>
    <xdr:to>
      <xdr:col>12</xdr:col>
      <xdr:colOff>211667</xdr:colOff>
      <xdr:row>20</xdr:row>
      <xdr:rowOff>920750</xdr:rowOff>
    </xdr:to>
    <xdr:sp macro="" textlink="">
      <xdr:nvSpPr>
        <xdr:cNvPr id="50" name="Rectangle 49">
          <a:hlinkClick xmlns:r="http://schemas.openxmlformats.org/officeDocument/2006/relationships" r:id="rId19"/>
          <a:extLst>
            <a:ext uri="{FF2B5EF4-FFF2-40B4-BE49-F238E27FC236}">
              <a16:creationId xmlns:a16="http://schemas.microsoft.com/office/drawing/2014/main" id="{00000000-0008-0000-0A00-000032000000}"/>
            </a:ext>
          </a:extLst>
        </xdr:cNvPr>
        <xdr:cNvSpPr/>
      </xdr:nvSpPr>
      <xdr:spPr>
        <a:xfrm>
          <a:off x="8974667" y="25886833"/>
          <a:ext cx="571500" cy="1058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63500</xdr:colOff>
      <xdr:row>8</xdr:row>
      <xdr:rowOff>624417</xdr:rowOff>
    </xdr:from>
    <xdr:to>
      <xdr:col>8</xdr:col>
      <xdr:colOff>571500</xdr:colOff>
      <xdr:row>8</xdr:row>
      <xdr:rowOff>740833</xdr:rowOff>
    </xdr:to>
    <xdr:sp macro="" textlink="">
      <xdr:nvSpPr>
        <xdr:cNvPr id="51" name="Rectangle 50">
          <a:hlinkClick xmlns:r="http://schemas.openxmlformats.org/officeDocument/2006/relationships" r:id="rId28"/>
          <a:extLst>
            <a:ext uri="{FF2B5EF4-FFF2-40B4-BE49-F238E27FC236}">
              <a16:creationId xmlns:a16="http://schemas.microsoft.com/office/drawing/2014/main" id="{00000000-0008-0000-0A00-000033000000}"/>
            </a:ext>
          </a:extLst>
        </xdr:cNvPr>
        <xdr:cNvSpPr/>
      </xdr:nvSpPr>
      <xdr:spPr>
        <a:xfrm>
          <a:off x="3365500" y="11387667"/>
          <a:ext cx="4127500" cy="1164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95250</xdr:colOff>
      <xdr:row>1</xdr:row>
      <xdr:rowOff>52918</xdr:rowOff>
    </xdr:from>
    <xdr:to>
      <xdr:col>9</xdr:col>
      <xdr:colOff>550333</xdr:colOff>
      <xdr:row>1</xdr:row>
      <xdr:rowOff>158751</xdr:rowOff>
    </xdr:to>
    <xdr:sp macro="" textlink="">
      <xdr:nvSpPr>
        <xdr:cNvPr id="52" name="Rectangle 51">
          <a:hlinkClick xmlns:r="http://schemas.openxmlformats.org/officeDocument/2006/relationships" r:id="rId1"/>
          <a:extLst>
            <a:ext uri="{FF2B5EF4-FFF2-40B4-BE49-F238E27FC236}">
              <a16:creationId xmlns:a16="http://schemas.microsoft.com/office/drawing/2014/main" id="{00000000-0008-0000-0A00-000034000000}"/>
            </a:ext>
          </a:extLst>
        </xdr:cNvPr>
        <xdr:cNvSpPr/>
      </xdr:nvSpPr>
      <xdr:spPr>
        <a:xfrm>
          <a:off x="6696075" y="252943"/>
          <a:ext cx="1674283"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21167</xdr:colOff>
      <xdr:row>1</xdr:row>
      <xdr:rowOff>423334</xdr:rowOff>
    </xdr:from>
    <xdr:to>
      <xdr:col>4</xdr:col>
      <xdr:colOff>444500</xdr:colOff>
      <xdr:row>1</xdr:row>
      <xdr:rowOff>550334</xdr:rowOff>
    </xdr:to>
    <xdr:sp macro="" textlink="">
      <xdr:nvSpPr>
        <xdr:cNvPr id="53" name="Rectangle 52">
          <a:hlinkClick xmlns:r="http://schemas.openxmlformats.org/officeDocument/2006/relationships" r:id="rId2"/>
          <a:extLst>
            <a:ext uri="{FF2B5EF4-FFF2-40B4-BE49-F238E27FC236}">
              <a16:creationId xmlns:a16="http://schemas.microsoft.com/office/drawing/2014/main" id="{00000000-0008-0000-0A00-000035000000}"/>
            </a:ext>
          </a:extLst>
        </xdr:cNvPr>
        <xdr:cNvSpPr/>
      </xdr:nvSpPr>
      <xdr:spPr>
        <a:xfrm>
          <a:off x="3573992" y="623359"/>
          <a:ext cx="1642533"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63500</xdr:colOff>
      <xdr:row>1</xdr:row>
      <xdr:rowOff>42334</xdr:rowOff>
    </xdr:from>
    <xdr:to>
      <xdr:col>12</xdr:col>
      <xdr:colOff>518583</xdr:colOff>
      <xdr:row>1</xdr:row>
      <xdr:rowOff>148167</xdr:rowOff>
    </xdr:to>
    <xdr:sp macro="" textlink="">
      <xdr:nvSpPr>
        <xdr:cNvPr id="54" name="Rectangle 53">
          <a:hlinkClick xmlns:r="http://schemas.openxmlformats.org/officeDocument/2006/relationships" r:id="rId1"/>
          <a:extLst>
            <a:ext uri="{FF2B5EF4-FFF2-40B4-BE49-F238E27FC236}">
              <a16:creationId xmlns:a16="http://schemas.microsoft.com/office/drawing/2014/main" id="{00000000-0008-0000-0A00-000036000000}"/>
            </a:ext>
          </a:extLst>
        </xdr:cNvPr>
        <xdr:cNvSpPr/>
      </xdr:nvSpPr>
      <xdr:spPr>
        <a:xfrm>
          <a:off x="8493125" y="242359"/>
          <a:ext cx="1674283"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31750</xdr:colOff>
      <xdr:row>1</xdr:row>
      <xdr:rowOff>433917</xdr:rowOff>
    </xdr:from>
    <xdr:to>
      <xdr:col>8</xdr:col>
      <xdr:colOff>433917</xdr:colOff>
      <xdr:row>1</xdr:row>
      <xdr:rowOff>529167</xdr:rowOff>
    </xdr:to>
    <xdr:sp macro="" textlink="">
      <xdr:nvSpPr>
        <xdr:cNvPr id="55" name="Rectangle 54">
          <a:hlinkClick xmlns:r="http://schemas.openxmlformats.org/officeDocument/2006/relationships" r:id="rId2"/>
          <a:extLst>
            <a:ext uri="{FF2B5EF4-FFF2-40B4-BE49-F238E27FC236}">
              <a16:creationId xmlns:a16="http://schemas.microsoft.com/office/drawing/2014/main" id="{00000000-0008-0000-0A00-000037000000}"/>
            </a:ext>
          </a:extLst>
        </xdr:cNvPr>
        <xdr:cNvSpPr/>
      </xdr:nvSpPr>
      <xdr:spPr>
        <a:xfrm>
          <a:off x="6022975" y="633942"/>
          <a:ext cx="1621367"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211667</xdr:colOff>
      <xdr:row>2</xdr:row>
      <xdr:rowOff>243417</xdr:rowOff>
    </xdr:from>
    <xdr:to>
      <xdr:col>11</xdr:col>
      <xdr:colOff>10583</xdr:colOff>
      <xdr:row>2</xdr:row>
      <xdr:rowOff>349250</xdr:rowOff>
    </xdr:to>
    <xdr:sp macro="" textlink="">
      <xdr:nvSpPr>
        <xdr:cNvPr id="56" name="Rectangle 55">
          <a:hlinkClick xmlns:r="http://schemas.openxmlformats.org/officeDocument/2006/relationships" r:id="rId2"/>
          <a:extLst>
            <a:ext uri="{FF2B5EF4-FFF2-40B4-BE49-F238E27FC236}">
              <a16:creationId xmlns:a16="http://schemas.microsoft.com/office/drawing/2014/main" id="{00000000-0008-0000-0A00-000038000000}"/>
            </a:ext>
          </a:extLst>
        </xdr:cNvPr>
        <xdr:cNvSpPr/>
      </xdr:nvSpPr>
      <xdr:spPr>
        <a:xfrm>
          <a:off x="7422092" y="1405467"/>
          <a:ext cx="1627716"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42333</xdr:colOff>
      <xdr:row>2</xdr:row>
      <xdr:rowOff>603250</xdr:rowOff>
    </xdr:from>
    <xdr:to>
      <xdr:col>11</xdr:col>
      <xdr:colOff>105833</xdr:colOff>
      <xdr:row>2</xdr:row>
      <xdr:rowOff>730250</xdr:rowOff>
    </xdr:to>
    <xdr:sp macro="" textlink="">
      <xdr:nvSpPr>
        <xdr:cNvPr id="57" name="Rectangle 56">
          <a:hlinkClick xmlns:r="http://schemas.openxmlformats.org/officeDocument/2006/relationships" r:id="rId3"/>
          <a:extLst>
            <a:ext uri="{FF2B5EF4-FFF2-40B4-BE49-F238E27FC236}">
              <a16:creationId xmlns:a16="http://schemas.microsoft.com/office/drawing/2014/main" id="{00000000-0008-0000-0A00-000039000000}"/>
            </a:ext>
          </a:extLst>
        </xdr:cNvPr>
        <xdr:cNvSpPr/>
      </xdr:nvSpPr>
      <xdr:spPr>
        <a:xfrm>
          <a:off x="3595158" y="1765300"/>
          <a:ext cx="5549900"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0</xdr:colOff>
      <xdr:row>2</xdr:row>
      <xdr:rowOff>994833</xdr:rowOff>
    </xdr:from>
    <xdr:to>
      <xdr:col>7</xdr:col>
      <xdr:colOff>529167</xdr:colOff>
      <xdr:row>2</xdr:row>
      <xdr:rowOff>1104052</xdr:rowOff>
    </xdr:to>
    <xdr:sp macro="" textlink="">
      <xdr:nvSpPr>
        <xdr:cNvPr id="58" name="Rectangle 57">
          <a:hlinkClick xmlns:r="http://schemas.openxmlformats.org/officeDocument/2006/relationships" r:id="rId3"/>
          <a:extLst>
            <a:ext uri="{FF2B5EF4-FFF2-40B4-BE49-F238E27FC236}">
              <a16:creationId xmlns:a16="http://schemas.microsoft.com/office/drawing/2014/main" id="{00000000-0008-0000-0A00-00003A000000}"/>
            </a:ext>
          </a:extLst>
        </xdr:cNvPr>
        <xdr:cNvSpPr/>
      </xdr:nvSpPr>
      <xdr:spPr>
        <a:xfrm>
          <a:off x="3552825" y="2137833"/>
          <a:ext cx="3577167"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328083</xdr:colOff>
      <xdr:row>2</xdr:row>
      <xdr:rowOff>254000</xdr:rowOff>
    </xdr:from>
    <xdr:to>
      <xdr:col>7</xdr:col>
      <xdr:colOff>148167</xdr:colOff>
      <xdr:row>2</xdr:row>
      <xdr:rowOff>349250</xdr:rowOff>
    </xdr:to>
    <xdr:sp macro="" textlink="">
      <xdr:nvSpPr>
        <xdr:cNvPr id="59" name="Rectangle 58">
          <a:hlinkClick xmlns:r="http://schemas.openxmlformats.org/officeDocument/2006/relationships" r:id="rId2"/>
          <a:extLst>
            <a:ext uri="{FF2B5EF4-FFF2-40B4-BE49-F238E27FC236}">
              <a16:creationId xmlns:a16="http://schemas.microsoft.com/office/drawing/2014/main" id="{00000000-0008-0000-0A00-00003B000000}"/>
            </a:ext>
          </a:extLst>
        </xdr:cNvPr>
        <xdr:cNvSpPr/>
      </xdr:nvSpPr>
      <xdr:spPr>
        <a:xfrm>
          <a:off x="5709708" y="1416050"/>
          <a:ext cx="1039284"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275167</xdr:colOff>
      <xdr:row>2</xdr:row>
      <xdr:rowOff>444500</xdr:rowOff>
    </xdr:from>
    <xdr:to>
      <xdr:col>4</xdr:col>
      <xdr:colOff>95250</xdr:colOff>
      <xdr:row>2</xdr:row>
      <xdr:rowOff>539750</xdr:rowOff>
    </xdr:to>
    <xdr:sp macro="" textlink="">
      <xdr:nvSpPr>
        <xdr:cNvPr id="60" name="Rectangle 59">
          <a:hlinkClick xmlns:r="http://schemas.openxmlformats.org/officeDocument/2006/relationships" r:id="rId14"/>
          <a:extLst>
            <a:ext uri="{FF2B5EF4-FFF2-40B4-BE49-F238E27FC236}">
              <a16:creationId xmlns:a16="http://schemas.microsoft.com/office/drawing/2014/main" id="{00000000-0008-0000-0A00-00003C000000}"/>
            </a:ext>
          </a:extLst>
        </xdr:cNvPr>
        <xdr:cNvSpPr/>
      </xdr:nvSpPr>
      <xdr:spPr>
        <a:xfrm>
          <a:off x="4437592" y="1606550"/>
          <a:ext cx="429683"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486833</xdr:colOff>
      <xdr:row>2</xdr:row>
      <xdr:rowOff>232833</xdr:rowOff>
    </xdr:from>
    <xdr:to>
      <xdr:col>15</xdr:col>
      <xdr:colOff>571500</xdr:colOff>
      <xdr:row>2</xdr:row>
      <xdr:rowOff>359833</xdr:rowOff>
    </xdr:to>
    <xdr:sp macro="" textlink="">
      <xdr:nvSpPr>
        <xdr:cNvPr id="61" name="Rectangle 60">
          <a:hlinkClick xmlns:r="http://schemas.openxmlformats.org/officeDocument/2006/relationships" r:id="rId14"/>
          <a:extLst>
            <a:ext uri="{FF2B5EF4-FFF2-40B4-BE49-F238E27FC236}">
              <a16:creationId xmlns:a16="http://schemas.microsoft.com/office/drawing/2014/main" id="{00000000-0008-0000-0A00-00003D000000}"/>
            </a:ext>
          </a:extLst>
        </xdr:cNvPr>
        <xdr:cNvSpPr/>
      </xdr:nvSpPr>
      <xdr:spPr>
        <a:xfrm>
          <a:off x="10135658" y="1394883"/>
          <a:ext cx="1913467"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550333</xdr:colOff>
      <xdr:row>3</xdr:row>
      <xdr:rowOff>444500</xdr:rowOff>
    </xdr:from>
    <xdr:to>
      <xdr:col>9</xdr:col>
      <xdr:colOff>169333</xdr:colOff>
      <xdr:row>3</xdr:row>
      <xdr:rowOff>550333</xdr:rowOff>
    </xdr:to>
    <xdr:sp macro="" textlink="">
      <xdr:nvSpPr>
        <xdr:cNvPr id="62" name="Rectangle 61">
          <a:hlinkClick xmlns:r="http://schemas.openxmlformats.org/officeDocument/2006/relationships" r:id="rId4"/>
          <a:extLst>
            <a:ext uri="{FF2B5EF4-FFF2-40B4-BE49-F238E27FC236}">
              <a16:creationId xmlns:a16="http://schemas.microsoft.com/office/drawing/2014/main" id="{00000000-0008-0000-0A00-00003E000000}"/>
            </a:ext>
          </a:extLst>
        </xdr:cNvPr>
        <xdr:cNvSpPr/>
      </xdr:nvSpPr>
      <xdr:spPr>
        <a:xfrm>
          <a:off x="4712758" y="2578100"/>
          <a:ext cx="3276600"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444500</xdr:colOff>
      <xdr:row>3</xdr:row>
      <xdr:rowOff>465666</xdr:rowOff>
    </xdr:from>
    <xdr:to>
      <xdr:col>14</xdr:col>
      <xdr:colOff>433917</xdr:colOff>
      <xdr:row>3</xdr:row>
      <xdr:rowOff>539750</xdr:rowOff>
    </xdr:to>
    <xdr:sp macro="" textlink="">
      <xdr:nvSpPr>
        <xdr:cNvPr id="63" name="Rectangle 62">
          <a:hlinkClick xmlns:r="http://schemas.openxmlformats.org/officeDocument/2006/relationships" r:id="rId5"/>
          <a:extLst>
            <a:ext uri="{FF2B5EF4-FFF2-40B4-BE49-F238E27FC236}">
              <a16:creationId xmlns:a16="http://schemas.microsoft.com/office/drawing/2014/main" id="{00000000-0008-0000-0A00-00003F000000}"/>
            </a:ext>
          </a:extLst>
        </xdr:cNvPr>
        <xdr:cNvSpPr/>
      </xdr:nvSpPr>
      <xdr:spPr>
        <a:xfrm>
          <a:off x="8264525" y="2599266"/>
          <a:ext cx="3037417" cy="74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42333</xdr:colOff>
      <xdr:row>3</xdr:row>
      <xdr:rowOff>624416</xdr:rowOff>
    </xdr:from>
    <xdr:to>
      <xdr:col>12</xdr:col>
      <xdr:colOff>592667</xdr:colOff>
      <xdr:row>3</xdr:row>
      <xdr:rowOff>719666</xdr:rowOff>
    </xdr:to>
    <xdr:sp macro="" textlink="">
      <xdr:nvSpPr>
        <xdr:cNvPr id="64" name="Rectangle 63">
          <a:hlinkClick xmlns:r="http://schemas.openxmlformats.org/officeDocument/2006/relationships" r:id="rId5"/>
          <a:extLst>
            <a:ext uri="{FF2B5EF4-FFF2-40B4-BE49-F238E27FC236}">
              <a16:creationId xmlns:a16="http://schemas.microsoft.com/office/drawing/2014/main" id="{00000000-0008-0000-0A00-000040000000}"/>
            </a:ext>
          </a:extLst>
        </xdr:cNvPr>
        <xdr:cNvSpPr/>
      </xdr:nvSpPr>
      <xdr:spPr>
        <a:xfrm>
          <a:off x="7252758" y="2758016"/>
          <a:ext cx="2988734"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105833</xdr:colOff>
      <xdr:row>3</xdr:row>
      <xdr:rowOff>804334</xdr:rowOff>
    </xdr:from>
    <xdr:to>
      <xdr:col>12</xdr:col>
      <xdr:colOff>52917</xdr:colOff>
      <xdr:row>3</xdr:row>
      <xdr:rowOff>920750</xdr:rowOff>
    </xdr:to>
    <xdr:sp macro="" textlink="">
      <xdr:nvSpPr>
        <xdr:cNvPr id="65" name="Rectangle 64">
          <a:hlinkClick xmlns:r="http://schemas.openxmlformats.org/officeDocument/2006/relationships" r:id="rId19"/>
          <a:extLst>
            <a:ext uri="{FF2B5EF4-FFF2-40B4-BE49-F238E27FC236}">
              <a16:creationId xmlns:a16="http://schemas.microsoft.com/office/drawing/2014/main" id="{00000000-0008-0000-0A00-000041000000}"/>
            </a:ext>
          </a:extLst>
        </xdr:cNvPr>
        <xdr:cNvSpPr/>
      </xdr:nvSpPr>
      <xdr:spPr>
        <a:xfrm>
          <a:off x="6706658" y="2937934"/>
          <a:ext cx="2995084" cy="1164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84667</xdr:colOff>
      <xdr:row>3</xdr:row>
      <xdr:rowOff>994834</xdr:rowOff>
    </xdr:from>
    <xdr:to>
      <xdr:col>14</xdr:col>
      <xdr:colOff>31750</xdr:colOff>
      <xdr:row>3</xdr:row>
      <xdr:rowOff>1100667</xdr:rowOff>
    </xdr:to>
    <xdr:sp macro="" textlink="">
      <xdr:nvSpPr>
        <xdr:cNvPr id="66" name="Rectangle 65">
          <a:hlinkClick xmlns:r="http://schemas.openxmlformats.org/officeDocument/2006/relationships" r:id="rId25"/>
          <a:extLst>
            <a:ext uri="{FF2B5EF4-FFF2-40B4-BE49-F238E27FC236}">
              <a16:creationId xmlns:a16="http://schemas.microsoft.com/office/drawing/2014/main" id="{00000000-0008-0000-0A00-000042000000}"/>
            </a:ext>
          </a:extLst>
        </xdr:cNvPr>
        <xdr:cNvSpPr/>
      </xdr:nvSpPr>
      <xdr:spPr>
        <a:xfrm>
          <a:off x="7904692" y="3128434"/>
          <a:ext cx="2995083"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370417</xdr:colOff>
      <xdr:row>3</xdr:row>
      <xdr:rowOff>613834</xdr:rowOff>
    </xdr:from>
    <xdr:to>
      <xdr:col>5</xdr:col>
      <xdr:colOff>158750</xdr:colOff>
      <xdr:row>3</xdr:row>
      <xdr:rowOff>719667</xdr:rowOff>
    </xdr:to>
    <xdr:sp macro="" textlink="">
      <xdr:nvSpPr>
        <xdr:cNvPr id="67" name="Rectangle 66">
          <a:hlinkClick xmlns:r="http://schemas.openxmlformats.org/officeDocument/2006/relationships" r:id="rId4"/>
          <a:extLst>
            <a:ext uri="{FF2B5EF4-FFF2-40B4-BE49-F238E27FC236}">
              <a16:creationId xmlns:a16="http://schemas.microsoft.com/office/drawing/2014/main" id="{00000000-0008-0000-0A00-000043000000}"/>
            </a:ext>
          </a:extLst>
        </xdr:cNvPr>
        <xdr:cNvSpPr/>
      </xdr:nvSpPr>
      <xdr:spPr>
        <a:xfrm>
          <a:off x="3923242" y="2747434"/>
          <a:ext cx="1617133"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465667</xdr:colOff>
      <xdr:row>4</xdr:row>
      <xdr:rowOff>63500</xdr:rowOff>
    </xdr:from>
    <xdr:to>
      <xdr:col>11</xdr:col>
      <xdr:colOff>465667</xdr:colOff>
      <xdr:row>4</xdr:row>
      <xdr:rowOff>158750</xdr:rowOff>
    </xdr:to>
    <xdr:sp macro="" textlink="">
      <xdr:nvSpPr>
        <xdr:cNvPr id="68" name="Rectangle 67">
          <a:hlinkClick xmlns:r="http://schemas.openxmlformats.org/officeDocument/2006/relationships" r:id="rId6"/>
          <a:extLst>
            <a:ext uri="{FF2B5EF4-FFF2-40B4-BE49-F238E27FC236}">
              <a16:creationId xmlns:a16="http://schemas.microsoft.com/office/drawing/2014/main" id="{00000000-0008-0000-0A00-000044000000}"/>
            </a:ext>
          </a:extLst>
        </xdr:cNvPr>
        <xdr:cNvSpPr/>
      </xdr:nvSpPr>
      <xdr:spPr>
        <a:xfrm>
          <a:off x="7066492" y="3540125"/>
          <a:ext cx="2438400"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476250</xdr:colOff>
      <xdr:row>5</xdr:row>
      <xdr:rowOff>42333</xdr:rowOff>
    </xdr:from>
    <xdr:to>
      <xdr:col>11</xdr:col>
      <xdr:colOff>465667</xdr:colOff>
      <xdr:row>5</xdr:row>
      <xdr:rowOff>158750</xdr:rowOff>
    </xdr:to>
    <xdr:sp macro="" textlink="">
      <xdr:nvSpPr>
        <xdr:cNvPr id="69" name="Rectangle 68">
          <a:hlinkClick xmlns:r="http://schemas.openxmlformats.org/officeDocument/2006/relationships" r:id="rId6"/>
          <a:extLst>
            <a:ext uri="{FF2B5EF4-FFF2-40B4-BE49-F238E27FC236}">
              <a16:creationId xmlns:a16="http://schemas.microsoft.com/office/drawing/2014/main" id="{00000000-0008-0000-0A00-000045000000}"/>
            </a:ext>
          </a:extLst>
        </xdr:cNvPr>
        <xdr:cNvSpPr/>
      </xdr:nvSpPr>
      <xdr:spPr>
        <a:xfrm>
          <a:off x="7077075" y="4861983"/>
          <a:ext cx="2427817" cy="1164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127000</xdr:colOff>
      <xdr:row>5</xdr:row>
      <xdr:rowOff>74084</xdr:rowOff>
    </xdr:from>
    <xdr:to>
      <xdr:col>7</xdr:col>
      <xdr:colOff>381000</xdr:colOff>
      <xdr:row>5</xdr:row>
      <xdr:rowOff>158750</xdr:rowOff>
    </xdr:to>
    <xdr:sp macro="" textlink="">
      <xdr:nvSpPr>
        <xdr:cNvPr id="70" name="Rectangle 69">
          <a:hlinkClick xmlns:r="http://schemas.openxmlformats.org/officeDocument/2006/relationships" r:id="rId13"/>
          <a:extLst>
            <a:ext uri="{FF2B5EF4-FFF2-40B4-BE49-F238E27FC236}">
              <a16:creationId xmlns:a16="http://schemas.microsoft.com/office/drawing/2014/main" id="{00000000-0008-0000-0A00-000046000000}"/>
            </a:ext>
          </a:extLst>
        </xdr:cNvPr>
        <xdr:cNvSpPr/>
      </xdr:nvSpPr>
      <xdr:spPr>
        <a:xfrm>
          <a:off x="4899025" y="4893734"/>
          <a:ext cx="2082800" cy="8466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63500</xdr:colOff>
      <xdr:row>17</xdr:row>
      <xdr:rowOff>264583</xdr:rowOff>
    </xdr:from>
    <xdr:to>
      <xdr:col>6</xdr:col>
      <xdr:colOff>402167</xdr:colOff>
      <xdr:row>17</xdr:row>
      <xdr:rowOff>338667</xdr:rowOff>
    </xdr:to>
    <xdr:sp macro="" textlink="">
      <xdr:nvSpPr>
        <xdr:cNvPr id="71" name="Rectangle 70">
          <a:hlinkClick xmlns:r="http://schemas.openxmlformats.org/officeDocument/2006/relationships" r:id="rId7"/>
          <a:extLst>
            <a:ext uri="{FF2B5EF4-FFF2-40B4-BE49-F238E27FC236}">
              <a16:creationId xmlns:a16="http://schemas.microsoft.com/office/drawing/2014/main" id="{00000000-0008-0000-0A00-000047000000}"/>
            </a:ext>
          </a:extLst>
        </xdr:cNvPr>
        <xdr:cNvSpPr/>
      </xdr:nvSpPr>
      <xdr:spPr>
        <a:xfrm>
          <a:off x="3616325" y="18400183"/>
          <a:ext cx="2777067" cy="74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74083</xdr:colOff>
      <xdr:row>17</xdr:row>
      <xdr:rowOff>783167</xdr:rowOff>
    </xdr:from>
    <xdr:to>
      <xdr:col>7</xdr:col>
      <xdr:colOff>497417</xdr:colOff>
      <xdr:row>17</xdr:row>
      <xdr:rowOff>931333</xdr:rowOff>
    </xdr:to>
    <xdr:sp macro="" textlink="">
      <xdr:nvSpPr>
        <xdr:cNvPr id="72" name="Rectangle 71">
          <a:hlinkClick xmlns:r="http://schemas.openxmlformats.org/officeDocument/2006/relationships" r:id="rId8"/>
          <a:extLst>
            <a:ext uri="{FF2B5EF4-FFF2-40B4-BE49-F238E27FC236}">
              <a16:creationId xmlns:a16="http://schemas.microsoft.com/office/drawing/2014/main" id="{00000000-0008-0000-0A00-000048000000}"/>
            </a:ext>
          </a:extLst>
        </xdr:cNvPr>
        <xdr:cNvSpPr/>
      </xdr:nvSpPr>
      <xdr:spPr>
        <a:xfrm>
          <a:off x="3626908" y="18918767"/>
          <a:ext cx="3471334" cy="14816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83343</xdr:colOff>
      <xdr:row>18</xdr:row>
      <xdr:rowOff>785812</xdr:rowOff>
    </xdr:from>
    <xdr:to>
      <xdr:col>15</xdr:col>
      <xdr:colOff>511968</xdr:colOff>
      <xdr:row>18</xdr:row>
      <xdr:rowOff>916781</xdr:rowOff>
    </xdr:to>
    <xdr:sp macro="" textlink="">
      <xdr:nvSpPr>
        <xdr:cNvPr id="73" name="Rectangle 72">
          <a:hlinkClick xmlns:r="http://schemas.openxmlformats.org/officeDocument/2006/relationships" r:id="rId22"/>
          <a:extLst>
            <a:ext uri="{FF2B5EF4-FFF2-40B4-BE49-F238E27FC236}">
              <a16:creationId xmlns:a16="http://schemas.microsoft.com/office/drawing/2014/main" id="{00000000-0008-0000-0A00-000049000000}"/>
            </a:ext>
          </a:extLst>
        </xdr:cNvPr>
        <xdr:cNvSpPr/>
      </xdr:nvSpPr>
      <xdr:spPr>
        <a:xfrm>
          <a:off x="7903368" y="20216812"/>
          <a:ext cx="4086225" cy="13096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166687</xdr:colOff>
      <xdr:row>18</xdr:row>
      <xdr:rowOff>1012031</xdr:rowOff>
    </xdr:from>
    <xdr:to>
      <xdr:col>12</xdr:col>
      <xdr:colOff>83344</xdr:colOff>
      <xdr:row>18</xdr:row>
      <xdr:rowOff>1131093</xdr:rowOff>
    </xdr:to>
    <xdr:sp macro="" textlink="">
      <xdr:nvSpPr>
        <xdr:cNvPr id="74" name="Rectangle 73">
          <a:hlinkClick xmlns:r="http://schemas.openxmlformats.org/officeDocument/2006/relationships" r:id="rId23"/>
          <a:extLst>
            <a:ext uri="{FF2B5EF4-FFF2-40B4-BE49-F238E27FC236}">
              <a16:creationId xmlns:a16="http://schemas.microsoft.com/office/drawing/2014/main" id="{00000000-0008-0000-0A00-00004A000000}"/>
            </a:ext>
          </a:extLst>
        </xdr:cNvPr>
        <xdr:cNvSpPr/>
      </xdr:nvSpPr>
      <xdr:spPr>
        <a:xfrm>
          <a:off x="5548312" y="20395406"/>
          <a:ext cx="4183857"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211667</xdr:colOff>
      <xdr:row>19</xdr:row>
      <xdr:rowOff>423333</xdr:rowOff>
    </xdr:from>
    <xdr:to>
      <xdr:col>6</xdr:col>
      <xdr:colOff>465667</xdr:colOff>
      <xdr:row>19</xdr:row>
      <xdr:rowOff>539750</xdr:rowOff>
    </xdr:to>
    <xdr:sp macro="" textlink="">
      <xdr:nvSpPr>
        <xdr:cNvPr id="75" name="Rectangle 74">
          <a:hlinkClick xmlns:r="http://schemas.openxmlformats.org/officeDocument/2006/relationships" r:id="rId18"/>
          <a:extLst>
            <a:ext uri="{FF2B5EF4-FFF2-40B4-BE49-F238E27FC236}">
              <a16:creationId xmlns:a16="http://schemas.microsoft.com/office/drawing/2014/main" id="{00000000-0008-0000-0A00-00004B000000}"/>
            </a:ext>
          </a:extLst>
        </xdr:cNvPr>
        <xdr:cNvSpPr/>
      </xdr:nvSpPr>
      <xdr:spPr>
        <a:xfrm>
          <a:off x="5593292" y="20816358"/>
          <a:ext cx="863600" cy="1164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137584</xdr:colOff>
      <xdr:row>19</xdr:row>
      <xdr:rowOff>603251</xdr:rowOff>
    </xdr:from>
    <xdr:to>
      <xdr:col>10</xdr:col>
      <xdr:colOff>116418</xdr:colOff>
      <xdr:row>19</xdr:row>
      <xdr:rowOff>719667</xdr:rowOff>
    </xdr:to>
    <xdr:sp macro="" textlink="">
      <xdr:nvSpPr>
        <xdr:cNvPr id="76" name="Rectangle 75">
          <a:hlinkClick xmlns:r="http://schemas.openxmlformats.org/officeDocument/2006/relationships" r:id="rId19"/>
          <a:extLst>
            <a:ext uri="{FF2B5EF4-FFF2-40B4-BE49-F238E27FC236}">
              <a16:creationId xmlns:a16="http://schemas.microsoft.com/office/drawing/2014/main" id="{00000000-0008-0000-0A00-00004C000000}"/>
            </a:ext>
          </a:extLst>
        </xdr:cNvPr>
        <xdr:cNvSpPr/>
      </xdr:nvSpPr>
      <xdr:spPr>
        <a:xfrm>
          <a:off x="7957609" y="20996276"/>
          <a:ext cx="588434" cy="1164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402167</xdr:colOff>
      <xdr:row>19</xdr:row>
      <xdr:rowOff>1005416</xdr:rowOff>
    </xdr:from>
    <xdr:to>
      <xdr:col>5</xdr:col>
      <xdr:colOff>317500</xdr:colOff>
      <xdr:row>19</xdr:row>
      <xdr:rowOff>1121833</xdr:rowOff>
    </xdr:to>
    <xdr:sp macro="" textlink="">
      <xdr:nvSpPr>
        <xdr:cNvPr id="77" name="Rectangle 76">
          <a:hlinkClick xmlns:r="http://schemas.openxmlformats.org/officeDocument/2006/relationships" r:id="rId20"/>
          <a:extLst>
            <a:ext uri="{FF2B5EF4-FFF2-40B4-BE49-F238E27FC236}">
              <a16:creationId xmlns:a16="http://schemas.microsoft.com/office/drawing/2014/main" id="{00000000-0008-0000-0A00-00004D000000}"/>
            </a:ext>
          </a:extLst>
        </xdr:cNvPr>
        <xdr:cNvSpPr/>
      </xdr:nvSpPr>
      <xdr:spPr>
        <a:xfrm>
          <a:off x="5174192" y="21398441"/>
          <a:ext cx="524933" cy="1164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264583</xdr:colOff>
      <xdr:row>19</xdr:row>
      <xdr:rowOff>624417</xdr:rowOff>
    </xdr:from>
    <xdr:to>
      <xdr:col>8</xdr:col>
      <xdr:colOff>539750</xdr:colOff>
      <xdr:row>19</xdr:row>
      <xdr:rowOff>719667</xdr:rowOff>
    </xdr:to>
    <xdr:sp macro="" textlink="">
      <xdr:nvSpPr>
        <xdr:cNvPr id="78" name="Rectangle 77">
          <a:hlinkClick xmlns:r="http://schemas.openxmlformats.org/officeDocument/2006/relationships" r:id="rId26"/>
          <a:extLst>
            <a:ext uri="{FF2B5EF4-FFF2-40B4-BE49-F238E27FC236}">
              <a16:creationId xmlns:a16="http://schemas.microsoft.com/office/drawing/2014/main" id="{00000000-0008-0000-0A00-00004E000000}"/>
            </a:ext>
          </a:extLst>
        </xdr:cNvPr>
        <xdr:cNvSpPr/>
      </xdr:nvSpPr>
      <xdr:spPr>
        <a:xfrm>
          <a:off x="6865408" y="21017442"/>
          <a:ext cx="884767"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254000</xdr:colOff>
      <xdr:row>19</xdr:row>
      <xdr:rowOff>1217083</xdr:rowOff>
    </xdr:from>
    <xdr:to>
      <xdr:col>15</xdr:col>
      <xdr:colOff>571500</xdr:colOff>
      <xdr:row>19</xdr:row>
      <xdr:rowOff>1322916</xdr:rowOff>
    </xdr:to>
    <xdr:sp macro="" textlink="">
      <xdr:nvSpPr>
        <xdr:cNvPr id="79" name="Rectangle 78">
          <a:extLst>
            <a:ext uri="{FF2B5EF4-FFF2-40B4-BE49-F238E27FC236}">
              <a16:creationId xmlns:a16="http://schemas.microsoft.com/office/drawing/2014/main" id="{00000000-0008-0000-0A00-00004F000000}"/>
            </a:ext>
          </a:extLst>
        </xdr:cNvPr>
        <xdr:cNvSpPr/>
      </xdr:nvSpPr>
      <xdr:spPr>
        <a:xfrm>
          <a:off x="11122025" y="21610108"/>
          <a:ext cx="927100"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52917</xdr:colOff>
      <xdr:row>19</xdr:row>
      <xdr:rowOff>1386417</xdr:rowOff>
    </xdr:from>
    <xdr:to>
      <xdr:col>7</xdr:col>
      <xdr:colOff>211666</xdr:colOff>
      <xdr:row>19</xdr:row>
      <xdr:rowOff>1492250</xdr:rowOff>
    </xdr:to>
    <xdr:sp macro="" textlink="">
      <xdr:nvSpPr>
        <xdr:cNvPr id="80" name="Rectangle 79">
          <a:hlinkClick xmlns:r="http://schemas.openxmlformats.org/officeDocument/2006/relationships" r:id="rId27"/>
          <a:extLst>
            <a:ext uri="{FF2B5EF4-FFF2-40B4-BE49-F238E27FC236}">
              <a16:creationId xmlns:a16="http://schemas.microsoft.com/office/drawing/2014/main" id="{00000000-0008-0000-0A00-000050000000}"/>
            </a:ext>
          </a:extLst>
        </xdr:cNvPr>
        <xdr:cNvSpPr/>
      </xdr:nvSpPr>
      <xdr:spPr>
        <a:xfrm>
          <a:off x="3605742" y="21779442"/>
          <a:ext cx="3206749"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243417</xdr:colOff>
      <xdr:row>19</xdr:row>
      <xdr:rowOff>814916</xdr:rowOff>
    </xdr:from>
    <xdr:to>
      <xdr:col>12</xdr:col>
      <xdr:colOff>211667</xdr:colOff>
      <xdr:row>19</xdr:row>
      <xdr:rowOff>920750</xdr:rowOff>
    </xdr:to>
    <xdr:sp macro="" textlink="">
      <xdr:nvSpPr>
        <xdr:cNvPr id="81" name="Rectangle 80">
          <a:hlinkClick xmlns:r="http://schemas.openxmlformats.org/officeDocument/2006/relationships" r:id="rId19"/>
          <a:extLst>
            <a:ext uri="{FF2B5EF4-FFF2-40B4-BE49-F238E27FC236}">
              <a16:creationId xmlns:a16="http://schemas.microsoft.com/office/drawing/2014/main" id="{00000000-0008-0000-0A00-000051000000}"/>
            </a:ext>
          </a:extLst>
        </xdr:cNvPr>
        <xdr:cNvSpPr/>
      </xdr:nvSpPr>
      <xdr:spPr>
        <a:xfrm>
          <a:off x="9282642" y="21207941"/>
          <a:ext cx="577850" cy="1058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10583</xdr:colOff>
      <xdr:row>7</xdr:row>
      <xdr:rowOff>52916</xdr:rowOff>
    </xdr:from>
    <xdr:to>
      <xdr:col>5</xdr:col>
      <xdr:colOff>264583</xdr:colOff>
      <xdr:row>7</xdr:row>
      <xdr:rowOff>148166</xdr:rowOff>
    </xdr:to>
    <xdr:sp macro="" textlink="">
      <xdr:nvSpPr>
        <xdr:cNvPr id="82" name="Rectangle 81">
          <a:hlinkClick xmlns:r="http://schemas.openxmlformats.org/officeDocument/2006/relationships" r:id="rId9"/>
          <a:extLst>
            <a:ext uri="{FF2B5EF4-FFF2-40B4-BE49-F238E27FC236}">
              <a16:creationId xmlns:a16="http://schemas.microsoft.com/office/drawing/2014/main" id="{00000000-0008-0000-0A00-000052000000}"/>
            </a:ext>
          </a:extLst>
        </xdr:cNvPr>
        <xdr:cNvSpPr/>
      </xdr:nvSpPr>
      <xdr:spPr>
        <a:xfrm>
          <a:off x="4782608" y="7644341"/>
          <a:ext cx="863600"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52917</xdr:colOff>
      <xdr:row>7</xdr:row>
      <xdr:rowOff>825500</xdr:rowOff>
    </xdr:from>
    <xdr:to>
      <xdr:col>3</xdr:col>
      <xdr:colOff>306917</xdr:colOff>
      <xdr:row>7</xdr:row>
      <xdr:rowOff>920750</xdr:rowOff>
    </xdr:to>
    <xdr:sp macro="" textlink="">
      <xdr:nvSpPr>
        <xdr:cNvPr id="83" name="Rectangle 82">
          <a:hlinkClick xmlns:r="http://schemas.openxmlformats.org/officeDocument/2006/relationships" r:id="rId10"/>
          <a:extLst>
            <a:ext uri="{FF2B5EF4-FFF2-40B4-BE49-F238E27FC236}">
              <a16:creationId xmlns:a16="http://schemas.microsoft.com/office/drawing/2014/main" id="{00000000-0008-0000-0A00-000053000000}"/>
            </a:ext>
          </a:extLst>
        </xdr:cNvPr>
        <xdr:cNvSpPr/>
      </xdr:nvSpPr>
      <xdr:spPr>
        <a:xfrm>
          <a:off x="3605742" y="8416925"/>
          <a:ext cx="863600"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529167</xdr:colOff>
      <xdr:row>7</xdr:row>
      <xdr:rowOff>836082</xdr:rowOff>
    </xdr:from>
    <xdr:to>
      <xdr:col>5</xdr:col>
      <xdr:colOff>137583</xdr:colOff>
      <xdr:row>7</xdr:row>
      <xdr:rowOff>920749</xdr:rowOff>
    </xdr:to>
    <xdr:sp macro="" textlink="">
      <xdr:nvSpPr>
        <xdr:cNvPr id="84" name="Rectangle 83">
          <a:hlinkClick xmlns:r="http://schemas.openxmlformats.org/officeDocument/2006/relationships" r:id="rId11"/>
          <a:extLst>
            <a:ext uri="{FF2B5EF4-FFF2-40B4-BE49-F238E27FC236}">
              <a16:creationId xmlns:a16="http://schemas.microsoft.com/office/drawing/2014/main" id="{00000000-0008-0000-0A00-000054000000}"/>
            </a:ext>
          </a:extLst>
        </xdr:cNvPr>
        <xdr:cNvSpPr/>
      </xdr:nvSpPr>
      <xdr:spPr>
        <a:xfrm>
          <a:off x="4691592" y="8427507"/>
          <a:ext cx="827616" cy="846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508000</xdr:colOff>
      <xdr:row>7</xdr:row>
      <xdr:rowOff>1185333</xdr:rowOff>
    </xdr:from>
    <xdr:to>
      <xdr:col>14</xdr:col>
      <xdr:colOff>455083</xdr:colOff>
      <xdr:row>7</xdr:row>
      <xdr:rowOff>1312333</xdr:rowOff>
    </xdr:to>
    <xdr:sp macro="" textlink="">
      <xdr:nvSpPr>
        <xdr:cNvPr id="85" name="Rectangle 84">
          <a:hlinkClick xmlns:r="http://schemas.openxmlformats.org/officeDocument/2006/relationships" r:id="rId12"/>
          <a:extLst>
            <a:ext uri="{FF2B5EF4-FFF2-40B4-BE49-F238E27FC236}">
              <a16:creationId xmlns:a16="http://schemas.microsoft.com/office/drawing/2014/main" id="{00000000-0008-0000-0A00-000055000000}"/>
            </a:ext>
          </a:extLst>
        </xdr:cNvPr>
        <xdr:cNvSpPr/>
      </xdr:nvSpPr>
      <xdr:spPr>
        <a:xfrm>
          <a:off x="8937625" y="8776758"/>
          <a:ext cx="2385483"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63500</xdr:colOff>
      <xdr:row>8</xdr:row>
      <xdr:rowOff>42333</xdr:rowOff>
    </xdr:from>
    <xdr:to>
      <xdr:col>8</xdr:col>
      <xdr:colOff>338667</xdr:colOff>
      <xdr:row>8</xdr:row>
      <xdr:rowOff>169333</xdr:rowOff>
    </xdr:to>
    <xdr:sp macro="" textlink="">
      <xdr:nvSpPr>
        <xdr:cNvPr id="86" name="Rectangle 85">
          <a:hlinkClick xmlns:r="http://schemas.openxmlformats.org/officeDocument/2006/relationships" r:id="rId21"/>
          <a:extLst>
            <a:ext uri="{FF2B5EF4-FFF2-40B4-BE49-F238E27FC236}">
              <a16:creationId xmlns:a16="http://schemas.microsoft.com/office/drawing/2014/main" id="{00000000-0008-0000-0A00-000056000000}"/>
            </a:ext>
          </a:extLst>
        </xdr:cNvPr>
        <xdr:cNvSpPr/>
      </xdr:nvSpPr>
      <xdr:spPr>
        <a:xfrm>
          <a:off x="6664325" y="9243483"/>
          <a:ext cx="884767"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63500</xdr:colOff>
      <xdr:row>8</xdr:row>
      <xdr:rowOff>624417</xdr:rowOff>
    </xdr:from>
    <xdr:to>
      <xdr:col>8</xdr:col>
      <xdr:colOff>571500</xdr:colOff>
      <xdr:row>8</xdr:row>
      <xdr:rowOff>740833</xdr:rowOff>
    </xdr:to>
    <xdr:sp macro="" textlink="">
      <xdr:nvSpPr>
        <xdr:cNvPr id="87" name="Rectangle 86">
          <a:hlinkClick xmlns:r="http://schemas.openxmlformats.org/officeDocument/2006/relationships" r:id="rId28"/>
          <a:extLst>
            <a:ext uri="{FF2B5EF4-FFF2-40B4-BE49-F238E27FC236}">
              <a16:creationId xmlns:a16="http://schemas.microsoft.com/office/drawing/2014/main" id="{00000000-0008-0000-0A00-000057000000}"/>
            </a:ext>
          </a:extLst>
        </xdr:cNvPr>
        <xdr:cNvSpPr/>
      </xdr:nvSpPr>
      <xdr:spPr>
        <a:xfrm>
          <a:off x="3616325" y="9825567"/>
          <a:ext cx="4165600" cy="1164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476250</xdr:colOff>
      <xdr:row>10</xdr:row>
      <xdr:rowOff>31750</xdr:rowOff>
    </xdr:from>
    <xdr:to>
      <xdr:col>9</xdr:col>
      <xdr:colOff>190500</xdr:colOff>
      <xdr:row>10</xdr:row>
      <xdr:rowOff>169333</xdr:rowOff>
    </xdr:to>
    <xdr:sp macro="" textlink="">
      <xdr:nvSpPr>
        <xdr:cNvPr id="88" name="Rectangle 87">
          <a:hlinkClick xmlns:r="http://schemas.openxmlformats.org/officeDocument/2006/relationships" r:id="rId12"/>
          <a:extLst>
            <a:ext uri="{FF2B5EF4-FFF2-40B4-BE49-F238E27FC236}">
              <a16:creationId xmlns:a16="http://schemas.microsoft.com/office/drawing/2014/main" id="{00000000-0008-0000-0A00-000058000000}"/>
            </a:ext>
          </a:extLst>
        </xdr:cNvPr>
        <xdr:cNvSpPr/>
      </xdr:nvSpPr>
      <xdr:spPr>
        <a:xfrm>
          <a:off x="5248275" y="12109450"/>
          <a:ext cx="2762250" cy="1375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158750</xdr:colOff>
      <xdr:row>13</xdr:row>
      <xdr:rowOff>624417</xdr:rowOff>
    </xdr:from>
    <xdr:to>
      <xdr:col>11</xdr:col>
      <xdr:colOff>275167</xdr:colOff>
      <xdr:row>13</xdr:row>
      <xdr:rowOff>740834</xdr:rowOff>
    </xdr:to>
    <xdr:sp macro="" textlink="">
      <xdr:nvSpPr>
        <xdr:cNvPr id="89" name="Rectangle 88">
          <a:hlinkClick xmlns:r="http://schemas.openxmlformats.org/officeDocument/2006/relationships" r:id="rId17"/>
          <a:extLst>
            <a:ext uri="{FF2B5EF4-FFF2-40B4-BE49-F238E27FC236}">
              <a16:creationId xmlns:a16="http://schemas.microsoft.com/office/drawing/2014/main" id="{00000000-0008-0000-0A00-000059000000}"/>
            </a:ext>
          </a:extLst>
        </xdr:cNvPr>
        <xdr:cNvSpPr/>
      </xdr:nvSpPr>
      <xdr:spPr>
        <a:xfrm>
          <a:off x="4321175" y="13959417"/>
          <a:ext cx="4993217" cy="1164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21167</xdr:colOff>
      <xdr:row>13</xdr:row>
      <xdr:rowOff>814917</xdr:rowOff>
    </xdr:from>
    <xdr:to>
      <xdr:col>4</xdr:col>
      <xdr:colOff>582083</xdr:colOff>
      <xdr:row>13</xdr:row>
      <xdr:rowOff>931334</xdr:rowOff>
    </xdr:to>
    <xdr:sp macro="" textlink="">
      <xdr:nvSpPr>
        <xdr:cNvPr id="90" name="Rectangle 89">
          <a:hlinkClick xmlns:r="http://schemas.openxmlformats.org/officeDocument/2006/relationships" r:id="rId12"/>
          <a:extLst>
            <a:ext uri="{FF2B5EF4-FFF2-40B4-BE49-F238E27FC236}">
              <a16:creationId xmlns:a16="http://schemas.microsoft.com/office/drawing/2014/main" id="{00000000-0008-0000-0A00-00005A000000}"/>
            </a:ext>
          </a:extLst>
        </xdr:cNvPr>
        <xdr:cNvSpPr/>
      </xdr:nvSpPr>
      <xdr:spPr>
        <a:xfrm>
          <a:off x="3573992" y="14149917"/>
          <a:ext cx="1780116" cy="1164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59531</xdr:colOff>
      <xdr:row>14</xdr:row>
      <xdr:rowOff>47625</xdr:rowOff>
    </xdr:from>
    <xdr:to>
      <xdr:col>9</xdr:col>
      <xdr:colOff>107156</xdr:colOff>
      <xdr:row>14</xdr:row>
      <xdr:rowOff>154781</xdr:rowOff>
    </xdr:to>
    <xdr:sp macro="" textlink="">
      <xdr:nvSpPr>
        <xdr:cNvPr id="91" name="Rectangle 90">
          <a:hlinkClick xmlns:r="http://schemas.openxmlformats.org/officeDocument/2006/relationships" r:id="rId24"/>
          <a:extLst>
            <a:ext uri="{FF2B5EF4-FFF2-40B4-BE49-F238E27FC236}">
              <a16:creationId xmlns:a16="http://schemas.microsoft.com/office/drawing/2014/main" id="{00000000-0008-0000-0A00-00005B000000}"/>
            </a:ext>
          </a:extLst>
        </xdr:cNvPr>
        <xdr:cNvSpPr/>
      </xdr:nvSpPr>
      <xdr:spPr>
        <a:xfrm>
          <a:off x="4831556" y="14611350"/>
          <a:ext cx="3095625" cy="10715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550333</xdr:colOff>
      <xdr:row>15</xdr:row>
      <xdr:rowOff>63500</xdr:rowOff>
    </xdr:from>
    <xdr:to>
      <xdr:col>6</xdr:col>
      <xdr:colOff>169333</xdr:colOff>
      <xdr:row>15</xdr:row>
      <xdr:rowOff>148167</xdr:rowOff>
    </xdr:to>
    <xdr:sp macro="" textlink="">
      <xdr:nvSpPr>
        <xdr:cNvPr id="92" name="Rectangle 91">
          <a:hlinkClick xmlns:r="http://schemas.openxmlformats.org/officeDocument/2006/relationships" r:id="rId16"/>
          <a:extLst>
            <a:ext uri="{FF2B5EF4-FFF2-40B4-BE49-F238E27FC236}">
              <a16:creationId xmlns:a16="http://schemas.microsoft.com/office/drawing/2014/main" id="{00000000-0008-0000-0A00-00005C000000}"/>
            </a:ext>
          </a:extLst>
        </xdr:cNvPr>
        <xdr:cNvSpPr/>
      </xdr:nvSpPr>
      <xdr:spPr>
        <a:xfrm>
          <a:off x="5322358" y="15589250"/>
          <a:ext cx="838200" cy="846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rgbClr val="0070C0"/>
            </a:solidFill>
          </a:endParaRPr>
        </a:p>
      </xdr:txBody>
    </xdr:sp>
    <xdr:clientData/>
  </xdr:twoCellAnchor>
  <xdr:twoCellAnchor>
    <xdr:from>
      <xdr:col>3</xdr:col>
      <xdr:colOff>95250</xdr:colOff>
      <xdr:row>15</xdr:row>
      <xdr:rowOff>433917</xdr:rowOff>
    </xdr:from>
    <xdr:to>
      <xdr:col>7</xdr:col>
      <xdr:colOff>359833</xdr:colOff>
      <xdr:row>15</xdr:row>
      <xdr:rowOff>539750</xdr:rowOff>
    </xdr:to>
    <xdr:sp macro="" textlink="">
      <xdr:nvSpPr>
        <xdr:cNvPr id="93" name="Rectangle 92">
          <a:hlinkClick xmlns:r="http://schemas.openxmlformats.org/officeDocument/2006/relationships" r:id="rId12"/>
          <a:extLst>
            <a:ext uri="{FF2B5EF4-FFF2-40B4-BE49-F238E27FC236}">
              <a16:creationId xmlns:a16="http://schemas.microsoft.com/office/drawing/2014/main" id="{00000000-0008-0000-0A00-00005D000000}"/>
            </a:ext>
          </a:extLst>
        </xdr:cNvPr>
        <xdr:cNvSpPr/>
      </xdr:nvSpPr>
      <xdr:spPr>
        <a:xfrm>
          <a:off x="4257675" y="15959667"/>
          <a:ext cx="2702983"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508000</xdr:colOff>
      <xdr:row>16</xdr:row>
      <xdr:rowOff>52917</xdr:rowOff>
    </xdr:from>
    <xdr:to>
      <xdr:col>8</xdr:col>
      <xdr:colOff>190500</xdr:colOff>
      <xdr:row>16</xdr:row>
      <xdr:rowOff>148167</xdr:rowOff>
    </xdr:to>
    <xdr:sp macro="" textlink="">
      <xdr:nvSpPr>
        <xdr:cNvPr id="94" name="Rectangle 93">
          <a:hlinkClick xmlns:r="http://schemas.openxmlformats.org/officeDocument/2006/relationships" r:id="rId15"/>
          <a:extLst>
            <a:ext uri="{FF2B5EF4-FFF2-40B4-BE49-F238E27FC236}">
              <a16:creationId xmlns:a16="http://schemas.microsoft.com/office/drawing/2014/main" id="{00000000-0008-0000-0A00-00005E000000}"/>
            </a:ext>
          </a:extLst>
        </xdr:cNvPr>
        <xdr:cNvSpPr/>
      </xdr:nvSpPr>
      <xdr:spPr>
        <a:xfrm>
          <a:off x="6499225" y="16902642"/>
          <a:ext cx="901700"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74083</xdr:colOff>
      <xdr:row>16</xdr:row>
      <xdr:rowOff>243417</xdr:rowOff>
    </xdr:from>
    <xdr:to>
      <xdr:col>9</xdr:col>
      <xdr:colOff>317500</xdr:colOff>
      <xdr:row>16</xdr:row>
      <xdr:rowOff>381000</xdr:rowOff>
    </xdr:to>
    <xdr:sp macro="" textlink="">
      <xdr:nvSpPr>
        <xdr:cNvPr id="95" name="Rectangle 94">
          <a:hlinkClick xmlns:r="http://schemas.openxmlformats.org/officeDocument/2006/relationships" r:id="rId12"/>
          <a:extLst>
            <a:ext uri="{FF2B5EF4-FFF2-40B4-BE49-F238E27FC236}">
              <a16:creationId xmlns:a16="http://schemas.microsoft.com/office/drawing/2014/main" id="{00000000-0008-0000-0A00-00005F000000}"/>
            </a:ext>
          </a:extLst>
        </xdr:cNvPr>
        <xdr:cNvSpPr/>
      </xdr:nvSpPr>
      <xdr:spPr>
        <a:xfrm>
          <a:off x="5455708" y="17093142"/>
          <a:ext cx="2681817" cy="1375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254000</xdr:colOff>
      <xdr:row>16</xdr:row>
      <xdr:rowOff>412750</xdr:rowOff>
    </xdr:from>
    <xdr:to>
      <xdr:col>6</xdr:col>
      <xdr:colOff>518583</xdr:colOff>
      <xdr:row>16</xdr:row>
      <xdr:rowOff>560917</xdr:rowOff>
    </xdr:to>
    <xdr:sp macro="" textlink="">
      <xdr:nvSpPr>
        <xdr:cNvPr id="96" name="Rectangle 95">
          <a:hlinkClick xmlns:r="http://schemas.openxmlformats.org/officeDocument/2006/relationships" r:id="rId12"/>
          <a:extLst>
            <a:ext uri="{FF2B5EF4-FFF2-40B4-BE49-F238E27FC236}">
              <a16:creationId xmlns:a16="http://schemas.microsoft.com/office/drawing/2014/main" id="{00000000-0008-0000-0A00-000060000000}"/>
            </a:ext>
          </a:extLst>
        </xdr:cNvPr>
        <xdr:cNvSpPr/>
      </xdr:nvSpPr>
      <xdr:spPr>
        <a:xfrm>
          <a:off x="3806825" y="17262475"/>
          <a:ext cx="2702983" cy="1481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508000</xdr:colOff>
      <xdr:row>11</xdr:row>
      <xdr:rowOff>52917</xdr:rowOff>
    </xdr:from>
    <xdr:to>
      <xdr:col>8</xdr:col>
      <xdr:colOff>190500</xdr:colOff>
      <xdr:row>11</xdr:row>
      <xdr:rowOff>148167</xdr:rowOff>
    </xdr:to>
    <xdr:sp macro="" textlink="">
      <xdr:nvSpPr>
        <xdr:cNvPr id="46" name="Rectangle 45">
          <a:hlinkClick xmlns:r="http://schemas.openxmlformats.org/officeDocument/2006/relationships" r:id="rId15"/>
          <a:extLst>
            <a:ext uri="{FF2B5EF4-FFF2-40B4-BE49-F238E27FC236}">
              <a16:creationId xmlns:a16="http://schemas.microsoft.com/office/drawing/2014/main" id="{DA62F1B9-5BE3-4E1C-9EF1-F531FC054390}"/>
            </a:ext>
          </a:extLst>
        </xdr:cNvPr>
        <xdr:cNvSpPr/>
      </xdr:nvSpPr>
      <xdr:spPr>
        <a:xfrm>
          <a:off x="6519333" y="10805584"/>
          <a:ext cx="910167"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74083</xdr:colOff>
      <xdr:row>11</xdr:row>
      <xdr:rowOff>243417</xdr:rowOff>
    </xdr:from>
    <xdr:to>
      <xdr:col>9</xdr:col>
      <xdr:colOff>317500</xdr:colOff>
      <xdr:row>11</xdr:row>
      <xdr:rowOff>381000</xdr:rowOff>
    </xdr:to>
    <xdr:sp macro="" textlink="">
      <xdr:nvSpPr>
        <xdr:cNvPr id="97" name="Rectangle 96">
          <a:hlinkClick xmlns:r="http://schemas.openxmlformats.org/officeDocument/2006/relationships" r:id="rId12"/>
          <a:extLst>
            <a:ext uri="{FF2B5EF4-FFF2-40B4-BE49-F238E27FC236}">
              <a16:creationId xmlns:a16="http://schemas.microsoft.com/office/drawing/2014/main" id="{685D897B-E5DA-49A8-8C12-AFC73103F662}"/>
            </a:ext>
          </a:extLst>
        </xdr:cNvPr>
        <xdr:cNvSpPr/>
      </xdr:nvSpPr>
      <xdr:spPr>
        <a:xfrm>
          <a:off x="5471583" y="10996084"/>
          <a:ext cx="2698750" cy="1375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254000</xdr:colOff>
      <xdr:row>11</xdr:row>
      <xdr:rowOff>412750</xdr:rowOff>
    </xdr:from>
    <xdr:to>
      <xdr:col>6</xdr:col>
      <xdr:colOff>518583</xdr:colOff>
      <xdr:row>11</xdr:row>
      <xdr:rowOff>560917</xdr:rowOff>
    </xdr:to>
    <xdr:sp macro="" textlink="">
      <xdr:nvSpPr>
        <xdr:cNvPr id="98" name="Rectangle 97">
          <a:hlinkClick xmlns:r="http://schemas.openxmlformats.org/officeDocument/2006/relationships" r:id="rId12"/>
          <a:extLst>
            <a:ext uri="{FF2B5EF4-FFF2-40B4-BE49-F238E27FC236}">
              <a16:creationId xmlns:a16="http://schemas.microsoft.com/office/drawing/2014/main" id="{FC6D634C-1857-4E38-864C-9621CFFFD24A}"/>
            </a:ext>
          </a:extLst>
        </xdr:cNvPr>
        <xdr:cNvSpPr/>
      </xdr:nvSpPr>
      <xdr:spPr>
        <a:xfrm>
          <a:off x="3810000" y="11165417"/>
          <a:ext cx="2719916" cy="1481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476250</xdr:colOff>
      <xdr:row>12</xdr:row>
      <xdr:rowOff>31750</xdr:rowOff>
    </xdr:from>
    <xdr:to>
      <xdr:col>9</xdr:col>
      <xdr:colOff>190500</xdr:colOff>
      <xdr:row>12</xdr:row>
      <xdr:rowOff>169333</xdr:rowOff>
    </xdr:to>
    <xdr:sp macro="" textlink="">
      <xdr:nvSpPr>
        <xdr:cNvPr id="99" name="Rectangle 98">
          <a:hlinkClick xmlns:r="http://schemas.openxmlformats.org/officeDocument/2006/relationships" r:id="rId12"/>
          <a:extLst>
            <a:ext uri="{FF2B5EF4-FFF2-40B4-BE49-F238E27FC236}">
              <a16:creationId xmlns:a16="http://schemas.microsoft.com/office/drawing/2014/main" id="{4518F301-E074-4D95-931E-23415CD18078}"/>
            </a:ext>
          </a:extLst>
        </xdr:cNvPr>
        <xdr:cNvSpPr/>
      </xdr:nvSpPr>
      <xdr:spPr>
        <a:xfrm>
          <a:off x="5259917" y="12202583"/>
          <a:ext cx="2783416" cy="1375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umb.edu/editor_uploads/images/orsp/FA_rates_for_sponsored_projects_-_final_1214221.pdf"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umb.edu/research/orsp/effort-reporting/"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grants.nih.gov/grants/policy/person_months_conversion_chart.xls" TargetMode="Externa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4.bin"/><Relationship Id="rId1" Type="http://schemas.openxmlformats.org/officeDocument/2006/relationships/hyperlink" Target="http://grants.nih.gov/grants/policy/person_months_conversion_chart.xls" TargetMode="Externa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theme="4" tint="0.39997558519241921"/>
    <pageSetUpPr fitToPage="1"/>
  </sheetPr>
  <dimension ref="A1:P121"/>
  <sheetViews>
    <sheetView tabSelected="1" zoomScale="110" zoomScaleNormal="110" workbookViewId="0">
      <selection activeCell="A2" sqref="A2:P3"/>
    </sheetView>
  </sheetViews>
  <sheetFormatPr defaultColWidth="0" defaultRowHeight="0" customHeight="1" zeroHeight="1"/>
  <cols>
    <col min="1" max="1" width="3.6640625" style="28" customWidth="1"/>
    <col min="2" max="2" width="4.44140625" style="28" customWidth="1"/>
    <col min="3" max="3" width="5.109375" style="28" customWidth="1"/>
    <col min="4" max="4" width="3.109375" style="28" customWidth="1"/>
    <col min="5" max="5" width="21.6640625" style="28" customWidth="1"/>
    <col min="6" max="6" width="3.6640625" style="28" customWidth="1"/>
    <col min="7" max="7" width="11.88671875" style="28" bestFit="1" customWidth="1"/>
    <col min="8" max="8" width="10.6640625" style="28" customWidth="1"/>
    <col min="9" max="9" width="10.109375" style="28" bestFit="1" customWidth="1"/>
    <col min="10" max="10" width="9.6640625" style="28" bestFit="1" customWidth="1"/>
    <col min="11" max="11" width="9.109375" style="28" customWidth="1"/>
    <col min="12" max="12" width="5.6640625" style="28" customWidth="1"/>
    <col min="13" max="14" width="7.33203125" style="28" customWidth="1"/>
    <col min="15" max="15" width="6.44140625" style="28" customWidth="1"/>
    <col min="16" max="16" width="9.109375" style="28" customWidth="1"/>
    <col min="17" max="16384" width="0" style="28" hidden="1"/>
  </cols>
  <sheetData>
    <row r="1" spans="1:16" ht="13.8">
      <c r="A1" s="64"/>
      <c r="B1" s="64"/>
      <c r="C1" s="64"/>
      <c r="D1" s="64"/>
      <c r="E1" s="64"/>
      <c r="F1" s="64"/>
      <c r="G1" s="64"/>
      <c r="H1" s="64"/>
      <c r="I1" s="64"/>
      <c r="J1" s="64"/>
      <c r="K1" s="64"/>
      <c r="L1" s="64"/>
      <c r="M1" s="64"/>
      <c r="N1" s="64"/>
      <c r="O1" s="205" t="s">
        <v>397</v>
      </c>
      <c r="P1" s="204" t="s">
        <v>473</v>
      </c>
    </row>
    <row r="2" spans="1:16" ht="18" customHeight="1">
      <c r="A2" s="456" t="s">
        <v>63</v>
      </c>
      <c r="B2" s="456"/>
      <c r="C2" s="456"/>
      <c r="D2" s="456"/>
      <c r="E2" s="456"/>
      <c r="F2" s="456"/>
      <c r="G2" s="456"/>
      <c r="H2" s="456"/>
      <c r="I2" s="456"/>
      <c r="J2" s="456"/>
      <c r="K2" s="456"/>
      <c r="L2" s="456"/>
      <c r="M2" s="456"/>
      <c r="N2" s="456"/>
      <c r="O2" s="456"/>
      <c r="P2" s="456"/>
    </row>
    <row r="3" spans="1:16" ht="18" customHeight="1">
      <c r="A3" s="456"/>
      <c r="B3" s="456"/>
      <c r="C3" s="456"/>
      <c r="D3" s="456"/>
      <c r="E3" s="456"/>
      <c r="F3" s="456"/>
      <c r="G3" s="456"/>
      <c r="H3" s="456"/>
      <c r="I3" s="456"/>
      <c r="J3" s="456"/>
      <c r="K3" s="456"/>
      <c r="L3" s="456"/>
      <c r="M3" s="456"/>
      <c r="N3" s="456"/>
      <c r="O3" s="456"/>
      <c r="P3" s="456"/>
    </row>
    <row r="4" spans="1:16" ht="23.25" customHeight="1">
      <c r="A4" s="457" t="s">
        <v>249</v>
      </c>
      <c r="B4" s="458"/>
      <c r="C4" s="458"/>
      <c r="D4" s="458"/>
      <c r="E4" s="458"/>
      <c r="F4" s="458"/>
      <c r="G4" s="458"/>
      <c r="H4" s="458"/>
      <c r="I4" s="458"/>
      <c r="J4" s="458"/>
      <c r="K4" s="458"/>
      <c r="L4" s="458"/>
      <c r="M4" s="458"/>
      <c r="N4" s="458"/>
      <c r="O4" s="458"/>
      <c r="P4" s="458"/>
    </row>
    <row r="5" spans="1:16" ht="15">
      <c r="A5" s="65"/>
      <c r="B5" s="64"/>
      <c r="C5" s="64"/>
      <c r="D5" s="64"/>
      <c r="E5" s="64"/>
      <c r="F5" s="64"/>
      <c r="G5" s="64"/>
      <c r="H5" s="64"/>
      <c r="I5" s="64"/>
      <c r="J5" s="64"/>
      <c r="K5" s="64"/>
      <c r="L5" s="64"/>
      <c r="M5" s="64"/>
      <c r="N5" s="64"/>
      <c r="O5" s="64"/>
      <c r="P5" s="64"/>
    </row>
    <row r="6" spans="1:16" ht="31.5" customHeight="1">
      <c r="A6" s="68" t="s">
        <v>246</v>
      </c>
      <c r="B6" s="453" t="s">
        <v>244</v>
      </c>
      <c r="C6" s="453"/>
      <c r="D6" s="453"/>
      <c r="E6" s="453"/>
      <c r="F6" s="453"/>
      <c r="G6" s="453"/>
      <c r="H6" s="453"/>
      <c r="I6" s="453"/>
      <c r="J6" s="453"/>
      <c r="K6" s="453"/>
      <c r="L6" s="453"/>
      <c r="M6" s="453"/>
      <c r="N6" s="453"/>
      <c r="O6" s="453"/>
      <c r="P6" s="453"/>
    </row>
    <row r="7" spans="1:16" ht="8.25" customHeight="1">
      <c r="A7" s="122"/>
      <c r="B7" s="66"/>
      <c r="C7" s="66"/>
      <c r="D7" s="66"/>
      <c r="E7" s="66"/>
      <c r="F7" s="66"/>
      <c r="G7" s="66"/>
      <c r="H7" s="66"/>
      <c r="I7" s="66"/>
      <c r="J7" s="66"/>
      <c r="K7" s="66"/>
      <c r="L7" s="66"/>
      <c r="M7" s="66"/>
      <c r="N7" s="66"/>
      <c r="O7" s="66"/>
      <c r="P7" s="66"/>
    </row>
    <row r="8" spans="1:16" ht="15" customHeight="1">
      <c r="A8" s="68" t="s">
        <v>247</v>
      </c>
      <c r="B8" s="453" t="s">
        <v>335</v>
      </c>
      <c r="C8" s="453"/>
      <c r="D8" s="453"/>
      <c r="E8" s="453"/>
      <c r="F8" s="453"/>
      <c r="G8" s="453"/>
      <c r="H8" s="453"/>
      <c r="I8" s="453"/>
      <c r="J8" s="453"/>
      <c r="K8" s="453"/>
      <c r="L8" s="453"/>
      <c r="M8" s="453"/>
      <c r="N8" s="453"/>
      <c r="O8" s="453"/>
      <c r="P8" s="453"/>
    </row>
    <row r="9" spans="1:16" ht="8.25" customHeight="1">
      <c r="A9" s="122"/>
      <c r="B9" s="66"/>
      <c r="C9" s="66"/>
      <c r="D9" s="66"/>
      <c r="E9" s="66"/>
      <c r="F9" s="66"/>
      <c r="G9" s="128"/>
      <c r="H9" s="66"/>
      <c r="I9" s="66"/>
      <c r="J9" s="66"/>
      <c r="K9" s="66"/>
      <c r="L9" s="66"/>
      <c r="M9" s="66"/>
      <c r="N9" s="66"/>
      <c r="O9" s="66"/>
      <c r="P9" s="66"/>
    </row>
    <row r="10" spans="1:16" s="159" customFormat="1" ht="15.6">
      <c r="A10" s="122"/>
      <c r="B10" s="124" t="s">
        <v>245</v>
      </c>
      <c r="C10" s="452" t="s">
        <v>348</v>
      </c>
      <c r="D10" s="452"/>
      <c r="E10" s="452"/>
      <c r="F10" s="452"/>
      <c r="G10" s="452"/>
      <c r="H10" s="452"/>
      <c r="I10" s="452"/>
      <c r="J10" s="452"/>
      <c r="K10" s="452"/>
      <c r="L10" s="452"/>
      <c r="M10" s="452"/>
      <c r="N10" s="452"/>
      <c r="O10" s="452"/>
      <c r="P10" s="452"/>
    </row>
    <row r="11" spans="1:16" s="64" customFormat="1" ht="15" customHeight="1">
      <c r="B11" s="127"/>
      <c r="C11" s="125" t="s">
        <v>102</v>
      </c>
      <c r="D11" s="450" t="s">
        <v>363</v>
      </c>
      <c r="E11" s="450"/>
      <c r="F11" s="450"/>
      <c r="G11" s="450"/>
      <c r="H11" s="450"/>
      <c r="I11" s="450"/>
      <c r="J11" s="450"/>
      <c r="K11" s="450"/>
      <c r="L11" s="450"/>
      <c r="M11" s="450"/>
      <c r="N11" s="450"/>
      <c r="O11" s="450"/>
      <c r="P11" s="450"/>
    </row>
    <row r="12" spans="1:16" s="159" customFormat="1" ht="15" customHeight="1">
      <c r="A12" s="67"/>
      <c r="C12" s="125" t="s">
        <v>103</v>
      </c>
      <c r="D12" s="450" t="s">
        <v>364</v>
      </c>
      <c r="E12" s="450"/>
      <c r="F12" s="450"/>
      <c r="G12" s="450"/>
      <c r="H12" s="450"/>
      <c r="I12" s="450"/>
      <c r="J12" s="450"/>
      <c r="K12" s="450"/>
      <c r="L12" s="450"/>
      <c r="M12" s="450"/>
      <c r="N12" s="450"/>
      <c r="O12" s="450"/>
      <c r="P12" s="450"/>
    </row>
    <row r="13" spans="1:16" s="159" customFormat="1" ht="15.6">
      <c r="A13" s="122"/>
      <c r="B13" s="66"/>
      <c r="C13" s="125" t="s">
        <v>267</v>
      </c>
      <c r="D13" s="450" t="s">
        <v>365</v>
      </c>
      <c r="E13" s="450"/>
      <c r="F13" s="450"/>
      <c r="G13" s="450"/>
      <c r="H13" s="450"/>
      <c r="I13" s="450"/>
      <c r="J13" s="450"/>
      <c r="K13" s="450"/>
      <c r="L13" s="450"/>
      <c r="M13" s="450"/>
      <c r="N13" s="450"/>
      <c r="O13" s="450"/>
      <c r="P13" s="450"/>
    </row>
    <row r="14" spans="1:16" s="159" customFormat="1" ht="15.6">
      <c r="A14" s="122"/>
      <c r="B14" s="66"/>
      <c r="C14" s="125" t="s">
        <v>268</v>
      </c>
      <c r="D14" s="450" t="s">
        <v>366</v>
      </c>
      <c r="E14" s="450"/>
      <c r="F14" s="450"/>
      <c r="G14" s="450"/>
      <c r="H14" s="450"/>
      <c r="I14" s="450"/>
      <c r="J14" s="450"/>
      <c r="K14" s="450"/>
      <c r="L14" s="450"/>
      <c r="M14" s="450"/>
      <c r="N14" s="450"/>
      <c r="O14" s="450"/>
      <c r="P14" s="450"/>
    </row>
    <row r="15" spans="1:16" s="159" customFormat="1" ht="15.6">
      <c r="A15" s="122"/>
      <c r="B15" s="66"/>
      <c r="C15" s="125" t="s">
        <v>269</v>
      </c>
      <c r="D15" s="450" t="s">
        <v>367</v>
      </c>
      <c r="E15" s="450"/>
      <c r="F15" s="450"/>
      <c r="G15" s="450"/>
      <c r="H15" s="450"/>
      <c r="I15" s="450"/>
      <c r="J15" s="450"/>
      <c r="K15" s="450"/>
      <c r="L15" s="450"/>
      <c r="M15" s="450"/>
      <c r="N15" s="450"/>
      <c r="O15" s="450"/>
      <c r="P15" s="450"/>
    </row>
    <row r="16" spans="1:16" s="159" customFormat="1" ht="15.6">
      <c r="A16" s="122"/>
      <c r="B16" s="66"/>
      <c r="C16" s="125" t="s">
        <v>270</v>
      </c>
      <c r="D16" s="450" t="s">
        <v>368</v>
      </c>
      <c r="E16" s="450"/>
      <c r="F16" s="450"/>
      <c r="G16" s="450"/>
      <c r="H16" s="450"/>
      <c r="I16" s="450"/>
      <c r="J16" s="450"/>
      <c r="K16" s="450"/>
      <c r="L16" s="450"/>
      <c r="M16" s="450"/>
      <c r="N16" s="450"/>
      <c r="O16" s="450"/>
      <c r="P16" s="450"/>
    </row>
    <row r="17" spans="1:16" s="159" customFormat="1" ht="15.6">
      <c r="A17" s="122"/>
      <c r="B17" s="66"/>
      <c r="C17" s="125" t="s">
        <v>271</v>
      </c>
      <c r="D17" s="450" t="s">
        <v>369</v>
      </c>
      <c r="E17" s="450"/>
      <c r="F17" s="450"/>
      <c r="G17" s="450"/>
      <c r="H17" s="450"/>
      <c r="I17" s="450"/>
      <c r="J17" s="450"/>
      <c r="K17" s="450"/>
      <c r="L17" s="450"/>
      <c r="M17" s="450"/>
      <c r="N17" s="450"/>
      <c r="O17" s="450"/>
      <c r="P17" s="450"/>
    </row>
    <row r="18" spans="1:16" s="159" customFormat="1" ht="15.6">
      <c r="A18" s="122"/>
      <c r="B18" s="66"/>
      <c r="C18" s="125" t="s">
        <v>272</v>
      </c>
      <c r="D18" s="450" t="s">
        <v>370</v>
      </c>
      <c r="E18" s="450"/>
      <c r="F18" s="450"/>
      <c r="G18" s="450"/>
      <c r="H18" s="450"/>
      <c r="I18" s="450"/>
      <c r="J18" s="450"/>
      <c r="K18" s="450"/>
      <c r="L18" s="450"/>
      <c r="M18" s="450"/>
      <c r="N18" s="450"/>
      <c r="O18" s="450"/>
      <c r="P18" s="450"/>
    </row>
    <row r="19" spans="1:16" s="159" customFormat="1" ht="15.6">
      <c r="A19" s="122"/>
      <c r="B19" s="66"/>
      <c r="C19" s="125" t="s">
        <v>273</v>
      </c>
      <c r="D19" s="450" t="s">
        <v>371</v>
      </c>
      <c r="E19" s="450"/>
      <c r="F19" s="450"/>
      <c r="G19" s="450"/>
      <c r="H19" s="450"/>
      <c r="I19" s="450"/>
      <c r="J19" s="450"/>
      <c r="K19" s="450"/>
      <c r="L19" s="450"/>
      <c r="M19" s="450"/>
      <c r="N19" s="450"/>
      <c r="O19" s="450"/>
      <c r="P19" s="450"/>
    </row>
    <row r="20" spans="1:16" s="64" customFormat="1" ht="28.5" customHeight="1">
      <c r="B20" s="104"/>
      <c r="C20" s="104"/>
      <c r="D20" s="126" t="s">
        <v>251</v>
      </c>
      <c r="E20" s="450" t="s">
        <v>382</v>
      </c>
      <c r="F20" s="450"/>
      <c r="G20" s="450"/>
      <c r="H20" s="450"/>
      <c r="I20" s="450"/>
      <c r="J20" s="450"/>
      <c r="K20" s="450"/>
      <c r="L20" s="450"/>
      <c r="M20" s="450"/>
      <c r="N20" s="450"/>
      <c r="O20" s="450"/>
      <c r="P20" s="450"/>
    </row>
    <row r="21" spans="1:16" s="64" customFormat="1" ht="14.25" customHeight="1">
      <c r="B21" s="104"/>
      <c r="C21" s="104"/>
      <c r="D21" s="126" t="s">
        <v>373</v>
      </c>
      <c r="E21" s="450" t="s">
        <v>372</v>
      </c>
      <c r="F21" s="450"/>
      <c r="G21" s="450"/>
      <c r="H21" s="450"/>
      <c r="I21" s="450"/>
      <c r="J21" s="450"/>
      <c r="K21" s="450"/>
      <c r="L21" s="450"/>
      <c r="M21" s="450"/>
      <c r="N21" s="450"/>
      <c r="O21" s="450"/>
      <c r="P21" s="450"/>
    </row>
    <row r="22" spans="1:16" s="159" customFormat="1" ht="15.6">
      <c r="A22" s="122"/>
      <c r="B22" s="66"/>
      <c r="C22" s="125" t="s">
        <v>274</v>
      </c>
      <c r="D22" s="450" t="s">
        <v>374</v>
      </c>
      <c r="E22" s="450"/>
      <c r="F22" s="450"/>
      <c r="G22" s="450"/>
      <c r="H22" s="450"/>
      <c r="I22" s="450"/>
      <c r="J22" s="450"/>
      <c r="K22" s="450"/>
      <c r="L22" s="450"/>
      <c r="M22" s="450"/>
      <c r="N22" s="450"/>
      <c r="O22" s="450"/>
      <c r="P22" s="450"/>
    </row>
    <row r="23" spans="1:16" s="159" customFormat="1" ht="15.6">
      <c r="A23" s="122"/>
      <c r="B23" s="66"/>
      <c r="C23" s="125" t="s">
        <v>275</v>
      </c>
      <c r="D23" s="450" t="s">
        <v>383</v>
      </c>
      <c r="E23" s="450"/>
      <c r="F23" s="450"/>
      <c r="G23" s="450"/>
      <c r="H23" s="450"/>
      <c r="I23" s="450"/>
      <c r="J23" s="450"/>
      <c r="K23" s="450"/>
      <c r="L23" s="450"/>
      <c r="M23" s="450"/>
      <c r="N23" s="450"/>
      <c r="O23" s="450"/>
      <c r="P23" s="450"/>
    </row>
    <row r="24" spans="1:16" s="64" customFormat="1" ht="14.25" customHeight="1">
      <c r="B24" s="104"/>
      <c r="C24" s="104"/>
      <c r="D24" s="126" t="s">
        <v>251</v>
      </c>
      <c r="E24" s="450" t="s">
        <v>379</v>
      </c>
      <c r="F24" s="450"/>
      <c r="G24" s="450"/>
      <c r="H24" s="450"/>
      <c r="I24" s="450"/>
      <c r="J24" s="450"/>
      <c r="K24" s="450"/>
      <c r="L24" s="450"/>
      <c r="M24" s="450"/>
      <c r="N24" s="450"/>
      <c r="O24" s="450"/>
      <c r="P24" s="450"/>
    </row>
    <row r="25" spans="1:16" s="64" customFormat="1" ht="14.25" customHeight="1">
      <c r="B25" s="104"/>
      <c r="C25" s="104"/>
      <c r="D25" s="126" t="s">
        <v>373</v>
      </c>
      <c r="E25" s="450" t="s">
        <v>378</v>
      </c>
      <c r="F25" s="450"/>
      <c r="G25" s="450"/>
      <c r="H25" s="450"/>
      <c r="I25" s="450"/>
      <c r="J25" s="450"/>
      <c r="K25" s="450"/>
      <c r="L25" s="450"/>
      <c r="M25" s="450"/>
      <c r="N25" s="450"/>
      <c r="O25" s="450"/>
      <c r="P25" s="450"/>
    </row>
    <row r="26" spans="1:16" s="64" customFormat="1" ht="14.25" customHeight="1">
      <c r="B26" s="104"/>
      <c r="C26" s="104"/>
      <c r="D26" s="126" t="s">
        <v>254</v>
      </c>
      <c r="E26" s="450" t="s">
        <v>380</v>
      </c>
      <c r="F26" s="450"/>
      <c r="G26" s="450"/>
      <c r="H26" s="450"/>
      <c r="I26" s="450"/>
      <c r="J26" s="450"/>
      <c r="K26" s="450"/>
      <c r="L26" s="450"/>
      <c r="M26" s="450"/>
      <c r="N26" s="450"/>
      <c r="O26" s="450"/>
      <c r="P26" s="450"/>
    </row>
    <row r="27" spans="1:16" s="159" customFormat="1" ht="15.6">
      <c r="A27" s="122"/>
      <c r="B27" s="66"/>
      <c r="C27" s="125" t="s">
        <v>276</v>
      </c>
      <c r="D27" s="450" t="s">
        <v>376</v>
      </c>
      <c r="E27" s="450"/>
      <c r="F27" s="450"/>
      <c r="G27" s="450"/>
      <c r="H27" s="450"/>
      <c r="I27" s="450"/>
      <c r="J27" s="450"/>
      <c r="K27" s="450"/>
      <c r="L27" s="450"/>
      <c r="M27" s="450"/>
      <c r="N27" s="450"/>
      <c r="O27" s="450"/>
      <c r="P27" s="450"/>
    </row>
    <row r="28" spans="1:16" s="64" customFormat="1" ht="14.25" customHeight="1">
      <c r="B28" s="104"/>
      <c r="C28" s="104"/>
      <c r="D28" s="126" t="s">
        <v>251</v>
      </c>
      <c r="E28" s="450" t="s">
        <v>377</v>
      </c>
      <c r="F28" s="450"/>
      <c r="G28" s="450"/>
      <c r="H28" s="450"/>
      <c r="I28" s="450"/>
      <c r="J28" s="450"/>
      <c r="K28" s="450"/>
      <c r="L28" s="450"/>
      <c r="M28" s="450"/>
      <c r="N28" s="450"/>
      <c r="O28" s="450"/>
      <c r="P28" s="450"/>
    </row>
    <row r="29" spans="1:16" s="159" customFormat="1" ht="15.6">
      <c r="A29" s="122"/>
      <c r="B29" s="66"/>
      <c r="C29" s="125"/>
      <c r="D29" s="450"/>
      <c r="E29" s="450"/>
      <c r="F29" s="450"/>
      <c r="G29" s="450"/>
      <c r="H29" s="450"/>
      <c r="I29" s="450"/>
      <c r="J29" s="450"/>
      <c r="K29" s="450"/>
      <c r="L29" s="450"/>
      <c r="M29" s="450"/>
      <c r="N29" s="450"/>
      <c r="O29" s="450"/>
      <c r="P29" s="450"/>
    </row>
    <row r="30" spans="1:16" s="159" customFormat="1" ht="15.6">
      <c r="A30" s="122"/>
      <c r="B30" s="66"/>
      <c r="C30" s="125"/>
      <c r="D30" s="451" t="s">
        <v>381</v>
      </c>
      <c r="E30" s="451"/>
      <c r="F30" s="451"/>
      <c r="G30" s="451"/>
      <c r="H30" s="451"/>
      <c r="I30" s="451"/>
      <c r="J30" s="451"/>
      <c r="K30" s="451"/>
      <c r="L30" s="451"/>
      <c r="M30" s="451"/>
      <c r="N30" s="451"/>
      <c r="O30" s="451"/>
      <c r="P30" s="451"/>
    </row>
    <row r="31" spans="1:16" s="159" customFormat="1" ht="15.6">
      <c r="A31" s="122"/>
      <c r="B31" s="66"/>
      <c r="C31" s="66"/>
      <c r="D31" s="66"/>
      <c r="E31" s="454" t="s">
        <v>375</v>
      </c>
      <c r="F31" s="454"/>
      <c r="G31" s="454"/>
      <c r="H31" s="454"/>
      <c r="I31" s="454"/>
      <c r="J31" s="454"/>
      <c r="K31" s="454"/>
      <c r="L31" s="454"/>
      <c r="M31" s="454"/>
      <c r="N31" s="454"/>
      <c r="O31" s="454"/>
      <c r="P31" s="66"/>
    </row>
    <row r="32" spans="1:16" ht="8.25" customHeight="1">
      <c r="A32" s="122"/>
      <c r="B32" s="66"/>
      <c r="C32" s="66"/>
      <c r="D32" s="66"/>
      <c r="E32" s="66"/>
      <c r="F32" s="66"/>
      <c r="G32" s="66"/>
      <c r="H32" s="66"/>
      <c r="I32" s="66"/>
      <c r="J32" s="66"/>
      <c r="K32" s="66"/>
      <c r="L32" s="66"/>
      <c r="M32" s="66"/>
      <c r="N32" s="66"/>
      <c r="O32" s="66"/>
      <c r="P32" s="66"/>
    </row>
    <row r="33" spans="1:16" s="64" customFormat="1" ht="15" customHeight="1">
      <c r="B33" s="124" t="s">
        <v>263</v>
      </c>
      <c r="C33" s="452" t="s">
        <v>349</v>
      </c>
      <c r="D33" s="452"/>
      <c r="E33" s="452"/>
      <c r="F33" s="452"/>
      <c r="G33" s="452"/>
      <c r="H33" s="452"/>
      <c r="I33" s="452"/>
      <c r="J33" s="452"/>
      <c r="K33" s="452"/>
      <c r="L33" s="452"/>
      <c r="M33" s="452"/>
      <c r="N33" s="452"/>
      <c r="O33" s="452"/>
      <c r="P33" s="452"/>
    </row>
    <row r="34" spans="1:16" s="64" customFormat="1" ht="15" customHeight="1">
      <c r="B34" s="127"/>
      <c r="C34" s="125" t="s">
        <v>102</v>
      </c>
      <c r="D34" s="450" t="s">
        <v>350</v>
      </c>
      <c r="E34" s="450"/>
      <c r="F34" s="450"/>
      <c r="G34" s="450"/>
      <c r="H34" s="450"/>
      <c r="I34" s="450"/>
      <c r="J34" s="450"/>
      <c r="K34" s="450"/>
      <c r="L34" s="450"/>
      <c r="M34" s="450"/>
      <c r="N34" s="450"/>
      <c r="O34" s="450"/>
      <c r="P34" s="450"/>
    </row>
    <row r="35" spans="1:16" s="159" customFormat="1" ht="30" customHeight="1">
      <c r="A35" s="67"/>
      <c r="C35" s="125" t="s">
        <v>103</v>
      </c>
      <c r="D35" s="450" t="s">
        <v>386</v>
      </c>
      <c r="E35" s="450"/>
      <c r="F35" s="450"/>
      <c r="G35" s="450"/>
      <c r="H35" s="450"/>
      <c r="I35" s="450"/>
      <c r="J35" s="450"/>
      <c r="K35" s="450"/>
      <c r="L35" s="450"/>
      <c r="M35" s="450"/>
      <c r="N35" s="450"/>
      <c r="O35" s="450"/>
      <c r="P35" s="450"/>
    </row>
    <row r="36" spans="1:16" s="64" customFormat="1" ht="14.25" customHeight="1">
      <c r="B36" s="104"/>
      <c r="C36" s="104"/>
      <c r="D36" s="126" t="s">
        <v>251</v>
      </c>
      <c r="E36" s="450" t="s">
        <v>387</v>
      </c>
      <c r="F36" s="450"/>
      <c r="G36" s="450"/>
      <c r="H36" s="450"/>
      <c r="I36" s="450"/>
      <c r="J36" s="450"/>
      <c r="K36" s="450"/>
      <c r="L36" s="450"/>
      <c r="M36" s="450"/>
      <c r="N36" s="450"/>
      <c r="O36" s="450"/>
      <c r="P36" s="450"/>
    </row>
    <row r="37" spans="1:16" s="159" customFormat="1" ht="15.6">
      <c r="A37" s="67"/>
      <c r="C37" s="125" t="s">
        <v>267</v>
      </c>
      <c r="D37" s="450" t="s">
        <v>388</v>
      </c>
      <c r="E37" s="450"/>
      <c r="F37" s="450"/>
      <c r="G37" s="450"/>
      <c r="H37" s="450"/>
      <c r="I37" s="450"/>
      <c r="J37" s="450"/>
      <c r="K37" s="450"/>
      <c r="L37" s="450"/>
      <c r="M37" s="450"/>
      <c r="N37" s="450"/>
      <c r="O37" s="450"/>
      <c r="P37" s="450"/>
    </row>
    <row r="38" spans="1:16" s="64" customFormat="1" ht="14.25" customHeight="1">
      <c r="B38" s="104"/>
      <c r="C38" s="104"/>
      <c r="D38" s="126" t="s">
        <v>251</v>
      </c>
      <c r="E38" s="450" t="s">
        <v>355</v>
      </c>
      <c r="F38" s="450"/>
      <c r="G38" s="450"/>
      <c r="H38" s="450"/>
      <c r="I38" s="450"/>
      <c r="J38" s="450"/>
      <c r="K38" s="450"/>
      <c r="L38" s="450"/>
      <c r="M38" s="450"/>
      <c r="N38" s="450"/>
      <c r="O38" s="450"/>
      <c r="P38" s="450"/>
    </row>
    <row r="39" spans="1:16" s="64" customFormat="1" ht="14.25" customHeight="1">
      <c r="B39" s="104"/>
      <c r="C39" s="104"/>
      <c r="D39" s="126" t="s">
        <v>373</v>
      </c>
      <c r="E39" s="450" t="s">
        <v>389</v>
      </c>
      <c r="F39" s="450"/>
      <c r="G39" s="450"/>
      <c r="H39" s="450"/>
      <c r="I39" s="450"/>
      <c r="J39" s="450"/>
      <c r="K39" s="450"/>
      <c r="L39" s="450"/>
      <c r="M39" s="450"/>
      <c r="N39" s="450"/>
      <c r="O39" s="450"/>
      <c r="P39" s="450"/>
    </row>
    <row r="40" spans="1:16" s="159" customFormat="1" ht="30.75" customHeight="1">
      <c r="A40" s="67"/>
      <c r="C40" s="125" t="s">
        <v>268</v>
      </c>
      <c r="D40" s="450" t="s">
        <v>362</v>
      </c>
      <c r="E40" s="450"/>
      <c r="F40" s="450"/>
      <c r="G40" s="450"/>
      <c r="H40" s="450"/>
      <c r="I40" s="450"/>
      <c r="J40" s="450"/>
      <c r="K40" s="450"/>
      <c r="L40" s="450"/>
      <c r="M40" s="450"/>
      <c r="N40" s="450"/>
      <c r="O40" s="450"/>
      <c r="P40" s="450"/>
    </row>
    <row r="41" spans="1:16" s="64" customFormat="1" ht="15" customHeight="1">
      <c r="B41" s="124" t="s">
        <v>351</v>
      </c>
      <c r="C41" s="452" t="s">
        <v>352</v>
      </c>
      <c r="D41" s="452"/>
      <c r="E41" s="452"/>
      <c r="F41" s="452"/>
      <c r="G41" s="452"/>
      <c r="H41" s="452"/>
      <c r="I41" s="452"/>
      <c r="J41" s="452"/>
      <c r="K41" s="452"/>
      <c r="L41" s="452"/>
      <c r="M41" s="452"/>
      <c r="N41" s="452"/>
      <c r="O41" s="452"/>
      <c r="P41" s="452"/>
    </row>
    <row r="42" spans="1:16" s="64" customFormat="1" ht="15" customHeight="1">
      <c r="B42" s="127"/>
      <c r="C42" s="125" t="s">
        <v>102</v>
      </c>
      <c r="D42" s="450" t="s">
        <v>353</v>
      </c>
      <c r="E42" s="450"/>
      <c r="F42" s="450"/>
      <c r="G42" s="450"/>
      <c r="H42" s="450"/>
      <c r="I42" s="450"/>
      <c r="J42" s="450"/>
      <c r="K42" s="450"/>
      <c r="L42" s="450"/>
      <c r="M42" s="450"/>
      <c r="N42" s="450"/>
      <c r="O42" s="450"/>
      <c r="P42" s="450"/>
    </row>
    <row r="43" spans="1:16" s="159" customFormat="1" ht="15" customHeight="1">
      <c r="A43" s="67"/>
      <c r="C43" s="125" t="s">
        <v>103</v>
      </c>
      <c r="D43" s="450" t="s">
        <v>354</v>
      </c>
      <c r="E43" s="450"/>
      <c r="F43" s="450"/>
      <c r="G43" s="450"/>
      <c r="H43" s="450"/>
      <c r="I43" s="450"/>
      <c r="J43" s="450"/>
      <c r="K43" s="450"/>
      <c r="L43" s="450"/>
      <c r="M43" s="450"/>
      <c r="N43" s="450"/>
      <c r="O43" s="450"/>
      <c r="P43" s="450"/>
    </row>
    <row r="44" spans="1:16" s="159" customFormat="1" ht="15" customHeight="1">
      <c r="B44" s="124" t="s">
        <v>282</v>
      </c>
      <c r="C44" s="452" t="s">
        <v>265</v>
      </c>
      <c r="D44" s="452"/>
      <c r="E44" s="452"/>
      <c r="F44" s="452"/>
      <c r="G44" s="452"/>
      <c r="H44" s="452"/>
      <c r="I44" s="452"/>
      <c r="J44" s="452"/>
      <c r="K44" s="452"/>
      <c r="L44" s="452"/>
      <c r="M44" s="452"/>
      <c r="N44" s="452"/>
      <c r="O44" s="452"/>
      <c r="P44" s="452"/>
    </row>
    <row r="45" spans="1:16" s="159" customFormat="1" ht="15.6">
      <c r="A45" s="124"/>
      <c r="C45" s="125" t="s">
        <v>102</v>
      </c>
      <c r="D45" s="450" t="s">
        <v>356</v>
      </c>
      <c r="E45" s="450"/>
      <c r="F45" s="450"/>
      <c r="G45" s="450"/>
      <c r="H45" s="450"/>
      <c r="I45" s="450"/>
      <c r="J45" s="450"/>
      <c r="K45" s="450"/>
      <c r="L45" s="450"/>
      <c r="M45" s="450"/>
      <c r="N45" s="450"/>
      <c r="O45" s="450"/>
      <c r="P45" s="450"/>
    </row>
    <row r="46" spans="1:16" s="159" customFormat="1" ht="15" customHeight="1">
      <c r="A46" s="67"/>
      <c r="C46" s="125" t="s">
        <v>103</v>
      </c>
      <c r="D46" s="450" t="s">
        <v>357</v>
      </c>
      <c r="E46" s="450"/>
      <c r="F46" s="450"/>
      <c r="G46" s="450"/>
      <c r="H46" s="450"/>
      <c r="I46" s="450"/>
      <c r="J46" s="450"/>
      <c r="K46" s="450"/>
      <c r="L46" s="450"/>
      <c r="M46" s="450"/>
      <c r="N46" s="450"/>
      <c r="O46" s="450"/>
      <c r="P46" s="450"/>
    </row>
    <row r="47" spans="1:16" s="159" customFormat="1" ht="31.5" customHeight="1">
      <c r="B47" s="124" t="s">
        <v>358</v>
      </c>
      <c r="C47" s="453" t="s">
        <v>359</v>
      </c>
      <c r="D47" s="453"/>
      <c r="E47" s="453"/>
      <c r="F47" s="453"/>
      <c r="G47" s="453"/>
      <c r="H47" s="453"/>
      <c r="I47" s="453"/>
      <c r="J47" s="453"/>
      <c r="K47" s="453"/>
      <c r="L47" s="453"/>
      <c r="M47" s="453"/>
      <c r="N47" s="453"/>
      <c r="O47" s="453"/>
      <c r="P47" s="453"/>
    </row>
    <row r="48" spans="1:16" ht="8.25" customHeight="1">
      <c r="A48" s="122"/>
      <c r="B48" s="66"/>
      <c r="C48" s="66"/>
      <c r="D48" s="66"/>
      <c r="E48" s="66"/>
      <c r="F48" s="66"/>
      <c r="G48" s="128"/>
      <c r="H48" s="66"/>
      <c r="I48" s="66"/>
      <c r="J48" s="66"/>
      <c r="K48" s="66"/>
      <c r="L48" s="66"/>
      <c r="M48" s="66"/>
      <c r="N48" s="66"/>
      <c r="O48" s="66"/>
      <c r="P48" s="66"/>
    </row>
    <row r="49" spans="1:16" ht="32.25" customHeight="1">
      <c r="A49" s="68" t="s">
        <v>248</v>
      </c>
      <c r="B49" s="453" t="s">
        <v>334</v>
      </c>
      <c r="C49" s="453"/>
      <c r="D49" s="453"/>
      <c r="E49" s="453"/>
      <c r="F49" s="453"/>
      <c r="G49" s="453"/>
      <c r="H49" s="453"/>
      <c r="I49" s="453"/>
      <c r="J49" s="453"/>
      <c r="K49" s="453"/>
      <c r="L49" s="453"/>
      <c r="M49" s="453"/>
      <c r="N49" s="453"/>
      <c r="O49" s="453"/>
      <c r="P49" s="453"/>
    </row>
    <row r="50" spans="1:16" ht="8.25" customHeight="1">
      <c r="A50" s="122"/>
      <c r="B50" s="66"/>
      <c r="C50" s="66"/>
      <c r="D50" s="66"/>
      <c r="E50" s="66"/>
      <c r="F50" s="66"/>
      <c r="G50" s="66"/>
      <c r="H50" s="66"/>
      <c r="I50" s="66"/>
      <c r="J50" s="66"/>
      <c r="K50" s="66"/>
      <c r="L50" s="66"/>
      <c r="M50" s="66"/>
      <c r="N50" s="66"/>
      <c r="O50" s="66"/>
      <c r="P50" s="66"/>
    </row>
    <row r="51" spans="1:16" s="63" customFormat="1" ht="15" customHeight="1">
      <c r="B51" s="124" t="s">
        <v>245</v>
      </c>
      <c r="C51" s="452" t="s">
        <v>266</v>
      </c>
      <c r="D51" s="452"/>
      <c r="E51" s="452"/>
      <c r="F51" s="452"/>
      <c r="G51" s="452"/>
      <c r="H51" s="452"/>
      <c r="I51" s="452"/>
      <c r="J51" s="452"/>
      <c r="K51" s="452"/>
      <c r="L51" s="452"/>
      <c r="M51" s="452"/>
      <c r="N51" s="452"/>
      <c r="O51" s="452"/>
      <c r="P51" s="452"/>
    </row>
    <row r="52" spans="1:16" s="63" customFormat="1" ht="15" customHeight="1">
      <c r="B52" s="127"/>
      <c r="C52" s="125" t="s">
        <v>102</v>
      </c>
      <c r="D52" s="450" t="s">
        <v>250</v>
      </c>
      <c r="E52" s="450"/>
      <c r="F52" s="450"/>
      <c r="G52" s="450"/>
      <c r="H52" s="450"/>
      <c r="I52" s="450"/>
      <c r="J52" s="450"/>
      <c r="K52" s="450"/>
      <c r="L52" s="450"/>
      <c r="M52" s="450"/>
      <c r="N52" s="450"/>
      <c r="O52" s="450"/>
      <c r="P52" s="450"/>
    </row>
    <row r="53" spans="1:16" s="63" customFormat="1" ht="14.25" customHeight="1">
      <c r="B53" s="104"/>
      <c r="C53" s="104"/>
      <c r="D53" s="126" t="s">
        <v>251</v>
      </c>
      <c r="E53" s="450" t="s">
        <v>252</v>
      </c>
      <c r="F53" s="450"/>
      <c r="G53" s="450"/>
      <c r="H53" s="450"/>
      <c r="I53" s="450"/>
      <c r="J53" s="450"/>
      <c r="K53" s="450"/>
      <c r="L53" s="450"/>
      <c r="M53" s="450"/>
      <c r="N53" s="450"/>
      <c r="O53" s="450"/>
      <c r="P53" s="450"/>
    </row>
    <row r="54" spans="1:16" s="63" customFormat="1" ht="14.25" customHeight="1">
      <c r="B54" s="104"/>
      <c r="C54" s="104"/>
      <c r="D54" s="126" t="s">
        <v>253</v>
      </c>
      <c r="E54" s="450" t="s">
        <v>255</v>
      </c>
      <c r="F54" s="450"/>
      <c r="G54" s="450"/>
      <c r="H54" s="450"/>
      <c r="I54" s="450"/>
      <c r="J54" s="450"/>
      <c r="K54" s="450"/>
      <c r="L54" s="450"/>
      <c r="M54" s="450"/>
      <c r="N54" s="450"/>
      <c r="O54" s="450"/>
      <c r="P54" s="450"/>
    </row>
    <row r="55" spans="1:16" s="63" customFormat="1" ht="14.25" customHeight="1">
      <c r="B55" s="104"/>
      <c r="C55" s="104"/>
      <c r="D55" s="126" t="s">
        <v>254</v>
      </c>
      <c r="E55" s="450" t="s">
        <v>404</v>
      </c>
      <c r="F55" s="450"/>
      <c r="G55" s="450"/>
      <c r="H55" s="450"/>
      <c r="I55" s="450"/>
      <c r="J55" s="450"/>
      <c r="K55" s="450"/>
      <c r="L55" s="450"/>
      <c r="M55" s="450"/>
      <c r="N55" s="450"/>
      <c r="O55" s="450"/>
      <c r="P55" s="450"/>
    </row>
    <row r="56" spans="1:16" s="63" customFormat="1" ht="14.25" customHeight="1">
      <c r="B56" s="104"/>
      <c r="C56" s="104"/>
      <c r="D56" s="126" t="s">
        <v>256</v>
      </c>
      <c r="E56" s="450" t="s">
        <v>257</v>
      </c>
      <c r="F56" s="450"/>
      <c r="G56" s="450"/>
      <c r="H56" s="450"/>
      <c r="I56" s="450"/>
      <c r="J56" s="450"/>
      <c r="K56" s="450"/>
      <c r="L56" s="450"/>
      <c r="M56" s="450"/>
      <c r="N56" s="450"/>
      <c r="O56" s="450"/>
      <c r="P56" s="450"/>
    </row>
    <row r="57" spans="1:16" s="63" customFormat="1" ht="14.25" customHeight="1">
      <c r="B57" s="104"/>
      <c r="C57" s="104"/>
      <c r="D57" s="126" t="s">
        <v>258</v>
      </c>
      <c r="E57" s="450" t="s">
        <v>259</v>
      </c>
      <c r="F57" s="450"/>
      <c r="G57" s="450"/>
      <c r="H57" s="450"/>
      <c r="I57" s="450"/>
      <c r="J57" s="450"/>
      <c r="K57" s="450"/>
      <c r="L57" s="450"/>
      <c r="M57" s="450"/>
      <c r="N57" s="450"/>
      <c r="O57" s="450"/>
      <c r="P57" s="450"/>
    </row>
    <row r="58" spans="1:16" ht="8.25" customHeight="1">
      <c r="A58" s="122"/>
      <c r="B58" s="66"/>
      <c r="C58" s="66"/>
      <c r="D58" s="66"/>
      <c r="E58" s="66"/>
      <c r="F58" s="66"/>
      <c r="G58" s="66"/>
      <c r="H58" s="66"/>
      <c r="I58" s="66"/>
      <c r="J58" s="66"/>
      <c r="K58" s="66"/>
      <c r="L58" s="66"/>
      <c r="M58" s="66"/>
      <c r="N58" s="66"/>
      <c r="O58" s="66"/>
      <c r="P58" s="66"/>
    </row>
    <row r="59" spans="1:16" ht="15.75" customHeight="1">
      <c r="B59" s="68"/>
      <c r="C59" s="68"/>
      <c r="D59" s="459" t="s">
        <v>122</v>
      </c>
      <c r="E59" s="459"/>
      <c r="F59" s="459"/>
      <c r="G59" s="459"/>
      <c r="H59" s="459"/>
      <c r="I59" s="459"/>
      <c r="J59" s="459"/>
      <c r="K59" s="459"/>
      <c r="L59" s="459"/>
      <c r="M59" s="459"/>
      <c r="N59" s="459"/>
      <c r="O59" s="459"/>
      <c r="P59" s="459"/>
    </row>
    <row r="60" spans="1:16" ht="8.25" customHeight="1">
      <c r="A60" s="122"/>
      <c r="B60" s="66"/>
      <c r="C60" s="66"/>
      <c r="D60" s="66"/>
      <c r="E60" s="66"/>
      <c r="F60" s="66"/>
      <c r="G60" s="66"/>
      <c r="H60" s="66"/>
      <c r="I60" s="66"/>
      <c r="J60" s="66"/>
      <c r="K60" s="66"/>
      <c r="L60" s="66"/>
      <c r="M60" s="66"/>
      <c r="N60" s="66"/>
      <c r="O60" s="66"/>
      <c r="P60" s="66"/>
    </row>
    <row r="61" spans="1:16" ht="32.25" customHeight="1">
      <c r="A61" s="68" t="s">
        <v>261</v>
      </c>
      <c r="B61" s="453" t="s">
        <v>480</v>
      </c>
      <c r="C61" s="453"/>
      <c r="D61" s="453"/>
      <c r="E61" s="453"/>
      <c r="F61" s="453"/>
      <c r="G61" s="453"/>
      <c r="H61" s="453"/>
      <c r="I61" s="453"/>
      <c r="J61" s="453"/>
      <c r="K61" s="453"/>
      <c r="L61" s="453"/>
      <c r="M61" s="453"/>
      <c r="N61" s="453"/>
      <c r="O61" s="453"/>
      <c r="P61" s="453"/>
    </row>
    <row r="62" spans="1:16" ht="8.25" customHeight="1">
      <c r="A62" s="122"/>
      <c r="B62" s="66"/>
      <c r="C62" s="66"/>
      <c r="D62" s="66"/>
      <c r="E62" s="66"/>
      <c r="F62" s="66"/>
      <c r="G62" s="66"/>
      <c r="H62" s="66"/>
      <c r="I62" s="66"/>
      <c r="J62" s="66"/>
      <c r="K62" s="66"/>
      <c r="L62" s="66"/>
      <c r="M62" s="66"/>
      <c r="N62" s="66"/>
      <c r="O62" s="66"/>
      <c r="P62" s="66"/>
    </row>
    <row r="63" spans="1:16" s="63" customFormat="1" ht="15" customHeight="1">
      <c r="A63" s="68" t="s">
        <v>286</v>
      </c>
      <c r="B63" s="453" t="s">
        <v>260</v>
      </c>
      <c r="C63" s="453"/>
      <c r="D63" s="453"/>
      <c r="E63" s="453"/>
      <c r="F63" s="453"/>
      <c r="G63" s="453"/>
      <c r="H63" s="453"/>
      <c r="I63" s="453"/>
      <c r="J63" s="453"/>
      <c r="K63" s="453"/>
      <c r="L63" s="453"/>
      <c r="M63" s="453"/>
      <c r="N63" s="453"/>
      <c r="O63" s="453"/>
      <c r="P63" s="453"/>
    </row>
    <row r="64" spans="1:16" ht="8.25" customHeight="1">
      <c r="A64" s="122"/>
      <c r="B64" s="66"/>
      <c r="C64" s="66"/>
      <c r="D64" s="66"/>
      <c r="E64" s="66"/>
      <c r="F64" s="66"/>
      <c r="G64" s="66"/>
      <c r="H64" s="66"/>
      <c r="I64" s="66"/>
      <c r="J64" s="66"/>
      <c r="K64" s="66"/>
      <c r="L64" s="66"/>
      <c r="M64" s="66"/>
      <c r="N64" s="66"/>
      <c r="O64" s="66"/>
      <c r="P64" s="66"/>
    </row>
    <row r="65" spans="1:16" ht="15" customHeight="1">
      <c r="B65" s="68" t="s">
        <v>245</v>
      </c>
      <c r="C65" s="453" t="s">
        <v>262</v>
      </c>
      <c r="D65" s="453"/>
      <c r="E65" s="453"/>
      <c r="F65" s="453"/>
      <c r="G65" s="453"/>
      <c r="H65" s="453"/>
      <c r="I65" s="453"/>
      <c r="J65" s="453"/>
      <c r="K65" s="453"/>
      <c r="L65" s="453"/>
      <c r="M65" s="453"/>
      <c r="N65" s="453"/>
      <c r="O65" s="453"/>
      <c r="P65" s="453"/>
    </row>
    <row r="66" spans="1:16" ht="34.5" customHeight="1">
      <c r="B66" s="68" t="s">
        <v>263</v>
      </c>
      <c r="C66" s="453" t="s">
        <v>264</v>
      </c>
      <c r="D66" s="453"/>
      <c r="E66" s="453"/>
      <c r="F66" s="453"/>
      <c r="G66" s="453"/>
      <c r="H66" s="453"/>
      <c r="I66" s="453"/>
      <c r="J66" s="453"/>
      <c r="K66" s="453"/>
      <c r="L66" s="453"/>
      <c r="M66" s="453"/>
      <c r="N66" s="453"/>
      <c r="O66" s="453"/>
      <c r="P66" s="453"/>
    </row>
    <row r="67" spans="1:16" ht="15" customHeight="1">
      <c r="A67" s="66"/>
      <c r="C67" s="125" t="s">
        <v>102</v>
      </c>
      <c r="D67" s="450" t="s">
        <v>193</v>
      </c>
      <c r="E67" s="450"/>
      <c r="F67" s="450"/>
      <c r="G67" s="450"/>
      <c r="H67" s="450"/>
      <c r="I67" s="450"/>
      <c r="J67" s="450"/>
      <c r="K67" s="450"/>
      <c r="L67" s="450"/>
      <c r="M67" s="450"/>
      <c r="N67" s="450"/>
      <c r="O67" s="450"/>
      <c r="P67" s="450"/>
    </row>
    <row r="68" spans="1:16" ht="15" customHeight="1">
      <c r="A68" s="66"/>
      <c r="C68" s="125" t="s">
        <v>103</v>
      </c>
      <c r="D68" s="450" t="s">
        <v>194</v>
      </c>
      <c r="E68" s="450"/>
      <c r="F68" s="450"/>
      <c r="G68" s="450"/>
      <c r="H68" s="450"/>
      <c r="I68" s="450"/>
      <c r="J68" s="450"/>
      <c r="K68" s="450"/>
      <c r="L68" s="450"/>
      <c r="M68" s="450"/>
      <c r="N68" s="450"/>
      <c r="O68" s="450"/>
      <c r="P68" s="450"/>
    </row>
    <row r="69" spans="1:16" ht="15" customHeight="1">
      <c r="A69" s="66"/>
      <c r="C69" s="125" t="s">
        <v>267</v>
      </c>
      <c r="D69" s="450" t="s">
        <v>195</v>
      </c>
      <c r="E69" s="450"/>
      <c r="F69" s="450"/>
      <c r="G69" s="450"/>
      <c r="H69" s="450"/>
      <c r="I69" s="450"/>
      <c r="J69" s="450"/>
      <c r="K69" s="450"/>
      <c r="L69" s="450"/>
      <c r="M69" s="450"/>
      <c r="N69" s="450"/>
      <c r="O69" s="450"/>
      <c r="P69" s="450"/>
    </row>
    <row r="70" spans="1:16" ht="15" customHeight="1">
      <c r="A70" s="66"/>
      <c r="C70" s="125" t="s">
        <v>268</v>
      </c>
      <c r="D70" s="450" t="s">
        <v>196</v>
      </c>
      <c r="E70" s="450"/>
      <c r="F70" s="450"/>
      <c r="G70" s="450"/>
      <c r="H70" s="450"/>
      <c r="I70" s="450"/>
      <c r="J70" s="450"/>
      <c r="K70" s="450"/>
      <c r="L70" s="450"/>
      <c r="M70" s="450"/>
      <c r="N70" s="450"/>
      <c r="O70" s="450"/>
      <c r="P70" s="450"/>
    </row>
    <row r="71" spans="1:16" ht="15" customHeight="1">
      <c r="A71" s="66"/>
      <c r="C71" s="125" t="s">
        <v>269</v>
      </c>
      <c r="D71" s="450" t="s">
        <v>192</v>
      </c>
      <c r="E71" s="450"/>
      <c r="F71" s="450"/>
      <c r="G71" s="450"/>
      <c r="H71" s="450"/>
      <c r="I71" s="450"/>
      <c r="J71" s="450"/>
      <c r="K71" s="450"/>
      <c r="L71" s="450"/>
      <c r="M71" s="450"/>
      <c r="N71" s="450"/>
      <c r="O71" s="450"/>
      <c r="P71" s="450"/>
    </row>
    <row r="72" spans="1:16" ht="15" customHeight="1">
      <c r="A72" s="66"/>
      <c r="C72" s="125" t="s">
        <v>270</v>
      </c>
      <c r="D72" s="450" t="s">
        <v>486</v>
      </c>
      <c r="E72" s="450"/>
      <c r="F72" s="450"/>
      <c r="G72" s="450"/>
      <c r="H72" s="450"/>
      <c r="I72" s="450"/>
      <c r="J72" s="450"/>
      <c r="K72" s="450"/>
      <c r="L72" s="450"/>
      <c r="M72" s="450"/>
      <c r="N72" s="450"/>
      <c r="O72" s="450"/>
      <c r="P72" s="450"/>
    </row>
    <row r="73" spans="1:16" ht="15" customHeight="1">
      <c r="A73" s="66"/>
      <c r="C73" s="125" t="s">
        <v>271</v>
      </c>
      <c r="D73" s="450" t="s">
        <v>487</v>
      </c>
      <c r="E73" s="450"/>
      <c r="F73" s="450"/>
      <c r="G73" s="450"/>
      <c r="H73" s="450"/>
      <c r="I73" s="450"/>
      <c r="J73" s="450"/>
      <c r="K73" s="450"/>
      <c r="L73" s="450"/>
      <c r="M73" s="450"/>
      <c r="N73" s="450"/>
      <c r="O73" s="450"/>
      <c r="P73" s="450"/>
    </row>
    <row r="74" spans="1:16" ht="15" customHeight="1">
      <c r="A74" s="66"/>
      <c r="C74" s="125" t="s">
        <v>272</v>
      </c>
      <c r="D74" s="450" t="s">
        <v>484</v>
      </c>
      <c r="E74" s="450"/>
      <c r="F74" s="450"/>
      <c r="G74" s="450"/>
      <c r="H74" s="450"/>
      <c r="I74" s="450"/>
      <c r="J74" s="450"/>
      <c r="K74" s="450"/>
      <c r="L74" s="450"/>
      <c r="M74" s="450"/>
      <c r="N74" s="450"/>
      <c r="O74" s="450"/>
      <c r="P74" s="450"/>
    </row>
    <row r="75" spans="1:16" ht="15" customHeight="1">
      <c r="A75" s="66"/>
      <c r="C75" s="125" t="s">
        <v>273</v>
      </c>
      <c r="D75" s="450" t="s">
        <v>485</v>
      </c>
      <c r="E75" s="450"/>
      <c r="F75" s="450"/>
      <c r="G75" s="450"/>
      <c r="H75" s="450"/>
      <c r="I75" s="450"/>
      <c r="J75" s="450"/>
      <c r="K75" s="450"/>
      <c r="L75" s="450"/>
      <c r="M75" s="450"/>
      <c r="N75" s="450"/>
      <c r="O75" s="450"/>
      <c r="P75" s="450"/>
    </row>
    <row r="76" spans="1:16" ht="15" customHeight="1">
      <c r="A76" s="66"/>
      <c r="C76" s="125" t="s">
        <v>274</v>
      </c>
      <c r="D76" s="450" t="s">
        <v>197</v>
      </c>
      <c r="E76" s="450"/>
      <c r="F76" s="450"/>
      <c r="G76" s="450"/>
      <c r="H76" s="450"/>
      <c r="I76" s="450"/>
      <c r="J76" s="450"/>
      <c r="K76" s="450"/>
      <c r="L76" s="450"/>
      <c r="M76" s="450"/>
      <c r="N76" s="450"/>
      <c r="O76" s="450"/>
      <c r="P76" s="450"/>
    </row>
    <row r="77" spans="1:16" ht="15" customHeight="1">
      <c r="A77" s="66"/>
      <c r="C77" s="125" t="s">
        <v>275</v>
      </c>
      <c r="D77" s="450" t="s">
        <v>198</v>
      </c>
      <c r="E77" s="450"/>
      <c r="F77" s="450"/>
      <c r="G77" s="450"/>
      <c r="H77" s="450"/>
      <c r="I77" s="450"/>
      <c r="J77" s="450"/>
      <c r="K77" s="450"/>
      <c r="L77" s="450"/>
      <c r="M77" s="450"/>
      <c r="N77" s="450"/>
      <c r="O77" s="450"/>
      <c r="P77" s="450"/>
    </row>
    <row r="78" spans="1:16" ht="15" customHeight="1">
      <c r="A78" s="66"/>
      <c r="C78" s="125" t="s">
        <v>276</v>
      </c>
      <c r="D78" s="450" t="s">
        <v>199</v>
      </c>
      <c r="E78" s="450"/>
      <c r="F78" s="450"/>
      <c r="G78" s="450"/>
      <c r="H78" s="450"/>
      <c r="I78" s="450"/>
      <c r="J78" s="450"/>
      <c r="K78" s="450"/>
      <c r="L78" s="450"/>
      <c r="M78" s="450"/>
      <c r="N78" s="450"/>
      <c r="O78" s="450"/>
      <c r="P78" s="450"/>
    </row>
    <row r="79" spans="1:16" ht="15" customHeight="1">
      <c r="A79" s="66"/>
      <c r="C79" s="125" t="s">
        <v>277</v>
      </c>
      <c r="D79" s="450" t="s">
        <v>200</v>
      </c>
      <c r="E79" s="450"/>
      <c r="F79" s="450"/>
      <c r="G79" s="450"/>
      <c r="H79" s="450"/>
      <c r="I79" s="450"/>
      <c r="J79" s="450"/>
      <c r="K79" s="450"/>
      <c r="L79" s="450"/>
      <c r="M79" s="450"/>
      <c r="N79" s="450"/>
      <c r="O79" s="450"/>
      <c r="P79" s="450"/>
    </row>
    <row r="80" spans="1:16" ht="15" customHeight="1">
      <c r="A80" s="66"/>
      <c r="C80" s="125" t="s">
        <v>278</v>
      </c>
      <c r="D80" s="450" t="s">
        <v>201</v>
      </c>
      <c r="E80" s="450"/>
      <c r="F80" s="450"/>
      <c r="G80" s="450"/>
      <c r="H80" s="450"/>
      <c r="I80" s="450"/>
      <c r="J80" s="450"/>
      <c r="K80" s="450"/>
      <c r="L80" s="450"/>
      <c r="M80" s="450"/>
      <c r="N80" s="450"/>
      <c r="O80" s="450"/>
      <c r="P80" s="450"/>
    </row>
    <row r="81" spans="1:16" ht="15" customHeight="1">
      <c r="A81" s="66"/>
      <c r="C81" s="125" t="s">
        <v>279</v>
      </c>
      <c r="D81" s="450" t="s">
        <v>202</v>
      </c>
      <c r="E81" s="450"/>
      <c r="F81" s="450"/>
      <c r="G81" s="450"/>
      <c r="H81" s="450"/>
      <c r="I81" s="450"/>
      <c r="J81" s="450"/>
      <c r="K81" s="450"/>
      <c r="L81" s="450"/>
      <c r="M81" s="450"/>
      <c r="N81" s="450"/>
      <c r="O81" s="450"/>
      <c r="P81" s="450"/>
    </row>
    <row r="82" spans="1:16" ht="15" customHeight="1">
      <c r="A82" s="66"/>
      <c r="C82" s="125" t="s">
        <v>482</v>
      </c>
      <c r="D82" s="450" t="s">
        <v>203</v>
      </c>
      <c r="E82" s="450"/>
      <c r="F82" s="450"/>
      <c r="G82" s="450"/>
      <c r="H82" s="450"/>
      <c r="I82" s="450"/>
      <c r="J82" s="450"/>
      <c r="K82" s="450"/>
      <c r="L82" s="450"/>
      <c r="M82" s="450"/>
      <c r="N82" s="450"/>
      <c r="O82" s="450"/>
      <c r="P82" s="450"/>
    </row>
    <row r="83" spans="1:16" ht="15" customHeight="1">
      <c r="A83" s="66"/>
      <c r="C83" s="125" t="s">
        <v>483</v>
      </c>
      <c r="D83" s="450" t="s">
        <v>204</v>
      </c>
      <c r="E83" s="450"/>
      <c r="F83" s="450"/>
      <c r="G83" s="450"/>
      <c r="H83" s="450"/>
      <c r="I83" s="450"/>
      <c r="J83" s="450"/>
      <c r="K83" s="450"/>
      <c r="L83" s="450"/>
      <c r="M83" s="450"/>
      <c r="N83" s="450"/>
      <c r="O83" s="450"/>
      <c r="P83" s="450"/>
    </row>
    <row r="84" spans="1:16" ht="8.25" customHeight="1">
      <c r="A84" s="122"/>
      <c r="B84" s="66"/>
      <c r="C84" s="66"/>
      <c r="D84" s="66"/>
      <c r="E84" s="66"/>
      <c r="F84" s="66"/>
      <c r="G84" s="66"/>
      <c r="H84" s="66"/>
      <c r="I84" s="66"/>
      <c r="J84" s="66"/>
      <c r="K84" s="66"/>
      <c r="L84" s="66"/>
      <c r="M84" s="66"/>
      <c r="N84" s="66"/>
      <c r="O84" s="66"/>
      <c r="P84" s="66"/>
    </row>
    <row r="85" spans="1:16" s="63" customFormat="1" ht="15" customHeight="1">
      <c r="B85" s="68" t="s">
        <v>280</v>
      </c>
      <c r="C85" s="453" t="s">
        <v>281</v>
      </c>
      <c r="D85" s="453"/>
      <c r="E85" s="453"/>
      <c r="F85" s="453"/>
      <c r="G85" s="453"/>
      <c r="H85" s="453"/>
      <c r="I85" s="453"/>
      <c r="J85" s="453"/>
      <c r="K85" s="453"/>
      <c r="L85" s="453"/>
      <c r="M85" s="453"/>
      <c r="N85" s="453"/>
      <c r="O85" s="453"/>
      <c r="P85" s="453"/>
    </row>
    <row r="86" spans="1:16" ht="15.6">
      <c r="B86" s="68" t="s">
        <v>282</v>
      </c>
      <c r="C86" s="453" t="s">
        <v>284</v>
      </c>
      <c r="D86" s="453"/>
      <c r="E86" s="453"/>
      <c r="F86" s="453"/>
      <c r="G86" s="453"/>
      <c r="H86" s="453"/>
      <c r="I86" s="453"/>
      <c r="J86" s="453"/>
      <c r="K86" s="453"/>
      <c r="L86" s="453"/>
      <c r="M86" s="453"/>
      <c r="N86" s="453"/>
      <c r="O86" s="453"/>
      <c r="P86" s="453"/>
    </row>
    <row r="87" spans="1:16" ht="15" customHeight="1">
      <c r="B87" s="68" t="s">
        <v>283</v>
      </c>
      <c r="C87" s="453" t="s">
        <v>285</v>
      </c>
      <c r="D87" s="453"/>
      <c r="E87" s="453"/>
      <c r="F87" s="453"/>
      <c r="G87" s="453"/>
      <c r="H87" s="453"/>
      <c r="I87" s="453"/>
      <c r="J87" s="453"/>
      <c r="K87" s="453"/>
      <c r="L87" s="453"/>
      <c r="M87" s="453"/>
      <c r="N87" s="453"/>
      <c r="O87" s="453"/>
      <c r="P87" s="453"/>
    </row>
    <row r="88" spans="1:16" ht="15" customHeight="1">
      <c r="B88" s="68" t="s">
        <v>360</v>
      </c>
      <c r="C88" s="453" t="s">
        <v>336</v>
      </c>
      <c r="D88" s="453"/>
      <c r="E88" s="453"/>
      <c r="F88" s="453"/>
      <c r="G88" s="453"/>
      <c r="H88" s="453"/>
      <c r="I88" s="453"/>
      <c r="J88" s="453"/>
      <c r="K88" s="453"/>
      <c r="L88" s="453"/>
      <c r="M88" s="453"/>
      <c r="N88" s="453"/>
      <c r="O88" s="453"/>
      <c r="P88" s="453"/>
    </row>
    <row r="89" spans="1:16" ht="33" customHeight="1">
      <c r="A89" s="66"/>
      <c r="C89" s="125" t="s">
        <v>102</v>
      </c>
      <c r="D89" s="450" t="s">
        <v>361</v>
      </c>
      <c r="E89" s="450"/>
      <c r="F89" s="450"/>
      <c r="G89" s="450"/>
      <c r="H89" s="450"/>
      <c r="I89" s="450"/>
      <c r="J89" s="450"/>
      <c r="K89" s="450"/>
      <c r="L89" s="450"/>
      <c r="M89" s="450"/>
      <c r="N89" s="450"/>
      <c r="O89" s="450"/>
      <c r="P89" s="450"/>
    </row>
    <row r="90" spans="1:16" ht="8.25" customHeight="1">
      <c r="A90" s="122"/>
      <c r="B90" s="66"/>
      <c r="C90" s="66"/>
      <c r="D90" s="66"/>
      <c r="E90" s="66"/>
      <c r="F90" s="66"/>
      <c r="G90" s="66"/>
      <c r="H90" s="66"/>
      <c r="I90" s="66"/>
      <c r="J90" s="66"/>
      <c r="K90" s="66"/>
      <c r="L90" s="66"/>
      <c r="M90" s="66"/>
      <c r="N90" s="66"/>
      <c r="O90" s="66"/>
      <c r="P90" s="66"/>
    </row>
    <row r="91" spans="1:16" s="63" customFormat="1" ht="15" customHeight="1">
      <c r="A91" s="127" t="s">
        <v>288</v>
      </c>
      <c r="B91" s="453" t="s">
        <v>287</v>
      </c>
      <c r="C91" s="453"/>
      <c r="D91" s="453"/>
      <c r="E91" s="453"/>
      <c r="F91" s="453"/>
      <c r="G91" s="453"/>
      <c r="H91" s="453"/>
      <c r="I91" s="453"/>
      <c r="J91" s="453"/>
      <c r="K91" s="453"/>
      <c r="L91" s="453"/>
      <c r="M91" s="453"/>
      <c r="N91" s="453"/>
      <c r="O91" s="453"/>
      <c r="P91" s="453"/>
    </row>
    <row r="92" spans="1:16" ht="8.25" customHeight="1">
      <c r="A92" s="122"/>
      <c r="B92" s="66"/>
      <c r="C92" s="66"/>
      <c r="D92" s="66"/>
      <c r="E92" s="66"/>
      <c r="F92" s="66"/>
      <c r="G92" s="66"/>
      <c r="H92" s="66"/>
      <c r="I92" s="66"/>
      <c r="J92" s="66"/>
      <c r="K92" s="66"/>
      <c r="L92" s="66"/>
      <c r="M92" s="66"/>
      <c r="N92" s="66"/>
      <c r="O92" s="66"/>
      <c r="P92" s="66"/>
    </row>
    <row r="93" spans="1:16" ht="33.75" customHeight="1">
      <c r="A93" s="127" t="s">
        <v>481</v>
      </c>
      <c r="B93" s="453" t="s">
        <v>289</v>
      </c>
      <c r="C93" s="453"/>
      <c r="D93" s="453"/>
      <c r="E93" s="453"/>
      <c r="F93" s="453"/>
      <c r="G93" s="453"/>
      <c r="H93" s="453"/>
      <c r="I93" s="453"/>
      <c r="J93" s="453"/>
      <c r="K93" s="453"/>
      <c r="L93" s="453"/>
      <c r="M93" s="453"/>
      <c r="N93" s="453"/>
      <c r="O93" s="453"/>
      <c r="P93" s="453"/>
    </row>
    <row r="94" spans="1:16" ht="8.25" customHeight="1">
      <c r="A94" s="122"/>
      <c r="B94" s="66"/>
      <c r="C94" s="66"/>
      <c r="D94" s="66"/>
      <c r="E94" s="66"/>
      <c r="F94" s="66"/>
      <c r="G94" s="66"/>
      <c r="H94" s="66"/>
      <c r="I94" s="66"/>
      <c r="J94" s="66"/>
      <c r="K94" s="66"/>
      <c r="L94" s="66"/>
      <c r="M94" s="66"/>
      <c r="N94" s="66"/>
      <c r="O94" s="66"/>
      <c r="P94" s="66"/>
    </row>
    <row r="95" spans="1:16" ht="13.8" hidden="1">
      <c r="A95" s="455" t="s">
        <v>64</v>
      </c>
      <c r="B95" s="455"/>
      <c r="C95" s="455"/>
      <c r="D95" s="29"/>
      <c r="E95" s="29"/>
      <c r="F95" s="29"/>
      <c r="G95" s="29"/>
      <c r="H95" s="29"/>
      <c r="I95" s="29"/>
      <c r="J95" s="29"/>
      <c r="K95" s="29"/>
      <c r="L95" s="29"/>
      <c r="M95" s="29"/>
      <c r="N95" s="29"/>
      <c r="O95" s="29"/>
      <c r="P95" s="30"/>
    </row>
    <row r="96" spans="1:16" ht="13.8" hidden="1"/>
    <row r="97" spans="1:11" ht="13.8" hidden="1"/>
    <row r="98" spans="1:11" ht="15.6" hidden="1">
      <c r="A98" s="2" t="s">
        <v>65</v>
      </c>
    </row>
    <row r="99" spans="1:11" ht="13.8" hidden="1"/>
    <row r="100" spans="1:11" ht="13.8" hidden="1">
      <c r="A100" s="3" t="s">
        <v>66</v>
      </c>
      <c r="B100" s="3"/>
      <c r="C100" s="3"/>
      <c r="D100" s="4"/>
      <c r="E100" s="129"/>
      <c r="F100" s="5"/>
      <c r="G100" s="6">
        <v>39814</v>
      </c>
      <c r="H100" s="6" t="s">
        <v>67</v>
      </c>
      <c r="I100" s="6">
        <v>40178</v>
      </c>
      <c r="J100" s="7"/>
    </row>
    <row r="101" spans="1:11" ht="92.4" hidden="1">
      <c r="A101" s="8" t="s">
        <v>25</v>
      </c>
      <c r="B101" s="9" t="s">
        <v>68</v>
      </c>
      <c r="C101" s="9" t="s">
        <v>69</v>
      </c>
      <c r="D101" s="10" t="s">
        <v>13</v>
      </c>
      <c r="E101" s="130"/>
      <c r="F101" s="11" t="s">
        <v>70</v>
      </c>
      <c r="G101" s="11" t="s">
        <v>71</v>
      </c>
      <c r="H101" s="11" t="s">
        <v>72</v>
      </c>
      <c r="I101" s="11" t="s">
        <v>15</v>
      </c>
      <c r="J101" s="12" t="s">
        <v>73</v>
      </c>
    </row>
    <row r="102" spans="1:11" ht="13.8" hidden="1">
      <c r="A102" s="13"/>
      <c r="B102" s="13"/>
      <c r="C102" s="13"/>
      <c r="D102" s="14"/>
      <c r="E102" s="14"/>
      <c r="F102" s="13"/>
      <c r="G102" s="13"/>
      <c r="H102" s="13"/>
      <c r="I102" s="13"/>
      <c r="J102" s="13"/>
    </row>
    <row r="103" spans="1:11" ht="13.8" hidden="1">
      <c r="A103" s="15" t="s">
        <v>74</v>
      </c>
      <c r="B103" s="16" t="s">
        <v>75</v>
      </c>
      <c r="C103" s="17" t="s">
        <v>76</v>
      </c>
      <c r="D103" s="18">
        <v>1</v>
      </c>
      <c r="E103" s="131"/>
      <c r="F103" s="19">
        <v>12</v>
      </c>
      <c r="G103" s="20">
        <v>100000</v>
      </c>
      <c r="H103" s="21">
        <v>100000</v>
      </c>
      <c r="I103" s="22">
        <v>35250</v>
      </c>
      <c r="J103" s="23">
        <v>135250</v>
      </c>
    </row>
    <row r="104" spans="1:11" ht="13.8" hidden="1"/>
    <row r="105" spans="1:11" ht="13.8" hidden="1">
      <c r="A105" s="3" t="s">
        <v>77</v>
      </c>
      <c r="H105" s="31"/>
      <c r="I105" s="31"/>
    </row>
    <row r="106" spans="1:11" ht="13.8" hidden="1">
      <c r="A106" s="32" t="s">
        <v>78</v>
      </c>
      <c r="B106" s="29"/>
      <c r="C106" s="32" t="s">
        <v>79</v>
      </c>
      <c r="D106" s="33">
        <v>0.35</v>
      </c>
      <c r="E106" s="132"/>
      <c r="H106" s="31"/>
      <c r="I106" s="31"/>
    </row>
    <row r="107" spans="1:11" ht="13.8" hidden="1">
      <c r="A107" s="34" t="s">
        <v>80</v>
      </c>
      <c r="C107" s="34" t="s">
        <v>81</v>
      </c>
      <c r="D107" s="35">
        <v>0.36</v>
      </c>
      <c r="E107" s="35"/>
    </row>
    <row r="108" spans="1:11" ht="13.8" hidden="1">
      <c r="A108" s="36">
        <v>100000</v>
      </c>
      <c r="B108" s="37" t="s">
        <v>82</v>
      </c>
      <c r="C108" s="38">
        <v>8333.3333333333339</v>
      </c>
      <c r="D108" s="37" t="s">
        <v>83</v>
      </c>
      <c r="E108" s="37"/>
      <c r="F108" s="39"/>
      <c r="K108" s="31"/>
    </row>
    <row r="109" spans="1:11" ht="13.8" hidden="1">
      <c r="C109" s="40"/>
      <c r="H109" s="31"/>
      <c r="I109" s="31"/>
    </row>
    <row r="110" spans="1:11" ht="13.8" hidden="1">
      <c r="A110" s="41"/>
      <c r="B110" s="42" t="s">
        <v>84</v>
      </c>
      <c r="C110" s="43">
        <v>8333.3333333333339</v>
      </c>
      <c r="D110" s="44"/>
      <c r="E110" s="133"/>
      <c r="F110" s="45" t="s">
        <v>84</v>
      </c>
      <c r="G110" s="46">
        <v>8333.3333333333339</v>
      </c>
      <c r="H110" s="42"/>
      <c r="I110" s="42" t="s">
        <v>85</v>
      </c>
      <c r="J110" s="43">
        <v>26250</v>
      </c>
    </row>
    <row r="111" spans="1:11" ht="13.8" hidden="1">
      <c r="A111" s="47"/>
      <c r="B111" s="48" t="s">
        <v>86</v>
      </c>
      <c r="C111" s="49" t="s">
        <v>87</v>
      </c>
      <c r="D111" s="50"/>
      <c r="E111" s="134"/>
      <c r="F111" s="51" t="s">
        <v>86</v>
      </c>
      <c r="G111" s="52" t="s">
        <v>88</v>
      </c>
      <c r="H111" s="51"/>
      <c r="I111" s="51" t="s">
        <v>89</v>
      </c>
      <c r="J111" s="53">
        <v>9000</v>
      </c>
    </row>
    <row r="112" spans="1:11" ht="13.8" hidden="1">
      <c r="A112" s="47"/>
      <c r="B112" s="48" t="s">
        <v>90</v>
      </c>
      <c r="C112" s="54">
        <v>75000</v>
      </c>
      <c r="D112" s="50"/>
      <c r="E112" s="134"/>
      <c r="F112" s="51" t="s">
        <v>91</v>
      </c>
      <c r="G112" s="55">
        <v>25000</v>
      </c>
      <c r="H112" s="24"/>
      <c r="I112" s="25" t="s">
        <v>92</v>
      </c>
      <c r="J112" s="26">
        <v>35250</v>
      </c>
    </row>
    <row r="113" spans="1:7" ht="13.8" hidden="1">
      <c r="A113" s="47"/>
      <c r="B113" s="48" t="s">
        <v>79</v>
      </c>
      <c r="C113" s="56" t="s">
        <v>93</v>
      </c>
      <c r="D113" s="50"/>
      <c r="E113" s="134"/>
      <c r="F113" s="51" t="s">
        <v>81</v>
      </c>
      <c r="G113" s="57" t="s">
        <v>94</v>
      </c>
    </row>
    <row r="114" spans="1:7" ht="13.8" hidden="1">
      <c r="A114" s="58"/>
      <c r="B114" s="59" t="s">
        <v>85</v>
      </c>
      <c r="C114" s="60">
        <v>26250</v>
      </c>
      <c r="D114" s="61"/>
      <c r="E114" s="135"/>
      <c r="F114" s="62" t="s">
        <v>89</v>
      </c>
      <c r="G114" s="53">
        <v>9000</v>
      </c>
    </row>
    <row r="115" spans="1:7" ht="13.8" hidden="1"/>
    <row r="116" spans="1:7" ht="13.8" hidden="1">
      <c r="A116" s="27" t="s">
        <v>95</v>
      </c>
    </row>
    <row r="117" spans="1:7" ht="13.8" hidden="1"/>
    <row r="118" spans="1:7" ht="13.8" hidden="1"/>
    <row r="119" spans="1:7" ht="12.75" hidden="1" customHeight="1"/>
    <row r="120" spans="1:7" ht="12.75" hidden="1" customHeight="1"/>
    <row r="121" spans="1:7" ht="12.75" hidden="1" customHeight="1"/>
  </sheetData>
  <sheetProtection algorithmName="SHA-512" hashValue="2Ahe5ZCP3LCwg+ndx4ms3Klfr4xTBEC+lXgNyvn7rh+HZi4XoSByC/IVpp7ckvm/YOP13J4/TifrTIPT/acGsQ==" saltValue="r/DiOmBHJvhztr7GW6hScg==" spinCount="100000" sheet="1" objects="1" scenarios="1"/>
  <mergeCells count="79">
    <mergeCell ref="A95:C95"/>
    <mergeCell ref="B49:P49"/>
    <mergeCell ref="A2:P3"/>
    <mergeCell ref="D45:P45"/>
    <mergeCell ref="D46:P46"/>
    <mergeCell ref="D52:P52"/>
    <mergeCell ref="B6:P6"/>
    <mergeCell ref="B8:P8"/>
    <mergeCell ref="C10:P10"/>
    <mergeCell ref="A4:P4"/>
    <mergeCell ref="D59:P59"/>
    <mergeCell ref="B63:P63"/>
    <mergeCell ref="C65:P65"/>
    <mergeCell ref="C66:P66"/>
    <mergeCell ref="C44:P44"/>
    <mergeCell ref="C51:P51"/>
    <mergeCell ref="D72:P72"/>
    <mergeCell ref="E53:P53"/>
    <mergeCell ref="E54:P54"/>
    <mergeCell ref="E55:P55"/>
    <mergeCell ref="E56:P56"/>
    <mergeCell ref="E57:P57"/>
    <mergeCell ref="B61:P61"/>
    <mergeCell ref="E31:O31"/>
    <mergeCell ref="C85:P85"/>
    <mergeCell ref="D80:P80"/>
    <mergeCell ref="D81:P81"/>
    <mergeCell ref="D82:P82"/>
    <mergeCell ref="D83:P83"/>
    <mergeCell ref="D67:P67"/>
    <mergeCell ref="D73:P73"/>
    <mergeCell ref="D76:P76"/>
    <mergeCell ref="D77:P77"/>
    <mergeCell ref="D78:P78"/>
    <mergeCell ref="D79:P79"/>
    <mergeCell ref="D68:P68"/>
    <mergeCell ref="D69:P69"/>
    <mergeCell ref="D70:P70"/>
    <mergeCell ref="D71:P71"/>
    <mergeCell ref="B91:P91"/>
    <mergeCell ref="B93:P93"/>
    <mergeCell ref="C86:P86"/>
    <mergeCell ref="C87:P87"/>
    <mergeCell ref="C88:P88"/>
    <mergeCell ref="D89:P89"/>
    <mergeCell ref="C33:P33"/>
    <mergeCell ref="D34:P34"/>
    <mergeCell ref="D37:P37"/>
    <mergeCell ref="E38:P38"/>
    <mergeCell ref="D40:P40"/>
    <mergeCell ref="D35:P35"/>
    <mergeCell ref="E36:P36"/>
    <mergeCell ref="E39:P39"/>
    <mergeCell ref="D16:P16"/>
    <mergeCell ref="D17:P17"/>
    <mergeCell ref="D18:P18"/>
    <mergeCell ref="D19:P19"/>
    <mergeCell ref="D22:P22"/>
    <mergeCell ref="D11:P11"/>
    <mergeCell ref="D12:P12"/>
    <mergeCell ref="D13:P13"/>
    <mergeCell ref="D14:P14"/>
    <mergeCell ref="D15:P15"/>
    <mergeCell ref="D74:P74"/>
    <mergeCell ref="D75:P75"/>
    <mergeCell ref="D29:P29"/>
    <mergeCell ref="D30:P30"/>
    <mergeCell ref="E20:P20"/>
    <mergeCell ref="E21:P21"/>
    <mergeCell ref="E28:P28"/>
    <mergeCell ref="E24:P24"/>
    <mergeCell ref="E25:P25"/>
    <mergeCell ref="E26:P26"/>
    <mergeCell ref="C41:P41"/>
    <mergeCell ref="D42:P42"/>
    <mergeCell ref="D43:P43"/>
    <mergeCell ref="C47:P47"/>
    <mergeCell ref="D23:P23"/>
    <mergeCell ref="D27:P27"/>
  </mergeCells>
  <phoneticPr fontId="76" type="noConversion"/>
  <hyperlinks>
    <hyperlink ref="A116" location="'2. PERSONNEL'!F10" display="Return to Personnel Tab" xr:uid="{00000000-0004-0000-0000-000000000000}"/>
    <hyperlink ref="A95:C95" location="'7. Modular Budget'!B16" display="Click Here to Return to the Modular Budget Tab" xr:uid="{00000000-0004-0000-0000-000001000000}"/>
    <hyperlink ref="E31:O31" r:id="rId1" display="Facilities and Administration (F&amp;A) rates for grant and contract proposals to external Sponsors" xr:uid="{ABF4868C-F828-47DB-BF8A-CD7330FA2846}"/>
  </hyperlinks>
  <pageMargins left="0.8" right="0.8" top="0.8" bottom="0.8" header="0.3" footer="0.3"/>
  <pageSetup scale="68" fitToHeight="0" orientation="portrait" r:id="rId2"/>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AU71"/>
  <sheetViews>
    <sheetView zoomScaleNormal="100" workbookViewId="0">
      <selection activeCell="M9" sqref="M9"/>
    </sheetView>
  </sheetViews>
  <sheetFormatPr defaultColWidth="8.88671875" defaultRowHeight="14.4"/>
  <cols>
    <col min="1" max="1" width="19" style="276" customWidth="1"/>
    <col min="2" max="2" width="19.6640625" style="409" customWidth="1"/>
    <col min="3" max="3" width="18.109375" style="409" customWidth="1"/>
    <col min="4" max="6" width="12.88671875" style="276" customWidth="1"/>
    <col min="7" max="15" width="8.6640625" style="276" customWidth="1"/>
    <col min="16" max="16" width="9.109375" style="276" customWidth="1"/>
    <col min="17" max="32" width="9.109375" style="71" customWidth="1"/>
    <col min="33" max="16384" width="8.88671875" style="70"/>
  </cols>
  <sheetData>
    <row r="1" spans="1:33" s="74" customFormat="1" ht="15.6">
      <c r="A1" s="554" t="s">
        <v>330</v>
      </c>
      <c r="B1" s="554"/>
      <c r="C1" s="554"/>
      <c r="D1" s="364" t="s">
        <v>240</v>
      </c>
      <c r="E1" s="556" t="str">
        <f>IFERROR(CONCATENATE("FY",RIGHT('Period 2'!$E$1,4)+1),"SET P1 FY")</f>
        <v>FY2027</v>
      </c>
      <c r="F1" s="556"/>
      <c r="G1" s="365"/>
      <c r="H1" s="338"/>
      <c r="I1" s="338"/>
      <c r="J1" s="338"/>
      <c r="K1" s="338"/>
      <c r="L1" s="338"/>
      <c r="M1" s="338"/>
      <c r="N1" s="338"/>
      <c r="O1" s="338"/>
      <c r="P1" s="338"/>
      <c r="Q1" s="75"/>
      <c r="R1" s="75"/>
      <c r="S1" s="75"/>
      <c r="T1" s="75"/>
      <c r="U1" s="75"/>
      <c r="V1" s="72"/>
      <c r="W1" s="72"/>
      <c r="X1" s="72"/>
      <c r="Y1" s="72"/>
      <c r="Z1" s="72"/>
      <c r="AA1" s="72"/>
      <c r="AB1" s="72"/>
      <c r="AC1" s="72"/>
      <c r="AD1" s="72"/>
      <c r="AE1" s="72"/>
      <c r="AF1" s="72"/>
      <c r="AG1" s="72"/>
    </row>
    <row r="2" spans="1:33" s="74" customFormat="1">
      <c r="A2" s="555" t="s">
        <v>28</v>
      </c>
      <c r="B2" s="555"/>
      <c r="C2" s="555"/>
      <c r="D2" s="367" t="s">
        <v>243</v>
      </c>
      <c r="E2" s="558" t="str">
        <f>'Period 1'!E2</f>
        <v>*Select Activity Type*</v>
      </c>
      <c r="F2" s="558"/>
      <c r="G2" s="338"/>
      <c r="H2" s="338"/>
      <c r="I2" s="338"/>
      <c r="J2" s="338"/>
      <c r="K2" s="338"/>
      <c r="L2" s="338"/>
      <c r="M2" s="338"/>
      <c r="N2" s="338"/>
      <c r="O2" s="338"/>
      <c r="P2" s="338"/>
      <c r="Q2" s="75"/>
      <c r="R2" s="75"/>
      <c r="S2" s="75"/>
      <c r="T2" s="75"/>
      <c r="U2" s="75"/>
      <c r="V2" s="72"/>
      <c r="W2" s="72"/>
      <c r="X2" s="72"/>
      <c r="Y2" s="72"/>
      <c r="Z2" s="72"/>
      <c r="AA2" s="72"/>
      <c r="AB2" s="72"/>
      <c r="AC2" s="72"/>
      <c r="AD2" s="72"/>
      <c r="AE2" s="72"/>
      <c r="AF2" s="72"/>
      <c r="AG2" s="72"/>
    </row>
    <row r="3" spans="1:33" s="74" customFormat="1">
      <c r="A3" s="555" t="s">
        <v>29</v>
      </c>
      <c r="B3" s="555"/>
      <c r="C3" s="555"/>
      <c r="D3" s="367" t="s">
        <v>241</v>
      </c>
      <c r="E3" s="558" t="str">
        <f>'Period 1'!E3</f>
        <v>*Select Location*</v>
      </c>
      <c r="F3" s="558"/>
      <c r="G3" s="338"/>
      <c r="H3" s="338"/>
      <c r="I3" s="338"/>
      <c r="J3" s="338"/>
      <c r="K3" s="338"/>
      <c r="L3" s="338"/>
      <c r="M3" s="338"/>
      <c r="N3" s="338"/>
      <c r="O3" s="338"/>
      <c r="P3" s="338"/>
      <c r="Q3" s="75"/>
      <c r="R3" s="75"/>
      <c r="S3" s="75"/>
      <c r="T3" s="75"/>
      <c r="U3" s="75"/>
      <c r="V3" s="72"/>
      <c r="W3" s="72"/>
      <c r="X3" s="72"/>
      <c r="Y3" s="72"/>
      <c r="Z3" s="72"/>
      <c r="AA3" s="72"/>
      <c r="AB3" s="72"/>
      <c r="AC3" s="72"/>
      <c r="AD3" s="72"/>
      <c r="AE3" s="72"/>
      <c r="AF3" s="72"/>
      <c r="AG3" s="72"/>
    </row>
    <row r="4" spans="1:33" s="74" customFormat="1">
      <c r="A4" s="550"/>
      <c r="B4" s="550"/>
      <c r="C4" s="550"/>
      <c r="D4" s="550"/>
      <c r="E4" s="550"/>
      <c r="F4" s="550"/>
      <c r="G4" s="338"/>
      <c r="H4" s="338"/>
      <c r="I4" s="338"/>
      <c r="J4" s="338"/>
      <c r="K4" s="338"/>
      <c r="L4" s="338"/>
      <c r="M4" s="338"/>
      <c r="N4" s="338"/>
      <c r="O4" s="338"/>
      <c r="P4" s="338"/>
      <c r="Q4" s="75"/>
      <c r="R4" s="75"/>
      <c r="S4" s="75"/>
      <c r="T4" s="75"/>
      <c r="U4" s="75"/>
      <c r="V4" s="72"/>
      <c r="W4" s="72"/>
      <c r="X4" s="72"/>
      <c r="Y4" s="72"/>
      <c r="Z4" s="72"/>
      <c r="AA4" s="72"/>
      <c r="AB4" s="72"/>
      <c r="AC4" s="72"/>
      <c r="AD4" s="72"/>
      <c r="AE4" s="72"/>
      <c r="AF4" s="72"/>
      <c r="AG4" s="72"/>
    </row>
    <row r="5" spans="1:33">
      <c r="A5" s="551" t="s">
        <v>30</v>
      </c>
      <c r="B5" s="551"/>
      <c r="C5" s="551"/>
      <c r="D5" s="551"/>
      <c r="E5" s="551"/>
      <c r="F5" s="551"/>
    </row>
    <row r="6" spans="1:33">
      <c r="A6" s="394" t="s">
        <v>31</v>
      </c>
      <c r="B6" s="552" t="str">
        <f>'Period 1'!$B$6</f>
        <v>Cover Page Not Completed</v>
      </c>
      <c r="C6" s="553"/>
      <c r="D6" s="410" t="s">
        <v>32</v>
      </c>
      <c r="E6" s="579">
        <f>'Cover Page'!$D$31</f>
        <v>0</v>
      </c>
      <c r="F6" s="580"/>
    </row>
    <row r="7" spans="1:33">
      <c r="A7" s="396" t="s">
        <v>33</v>
      </c>
      <c r="B7" s="552" t="str">
        <f>'Period 1'!$B$7</f>
        <v>Cover Page Not Completed</v>
      </c>
      <c r="C7" s="553"/>
      <c r="D7" s="411" t="s">
        <v>34</v>
      </c>
      <c r="E7" s="579">
        <f>'Cover Page'!$G$31</f>
        <v>0</v>
      </c>
      <c r="F7" s="580"/>
    </row>
    <row r="8" spans="1:33">
      <c r="A8" s="398" t="s">
        <v>35</v>
      </c>
      <c r="B8" s="583" t="str">
        <f>'Period 1'!$B$8</f>
        <v>Cover Page Not Completed</v>
      </c>
      <c r="C8" s="584"/>
      <c r="D8" s="584"/>
      <c r="E8" s="584"/>
      <c r="F8" s="585"/>
    </row>
    <row r="9" spans="1:33">
      <c r="A9" s="398" t="s">
        <v>36</v>
      </c>
      <c r="B9" s="583" t="str">
        <f>'Period 1'!$B$9</f>
        <v>Cover Page Not Completed</v>
      </c>
      <c r="C9" s="584"/>
      <c r="D9" s="584"/>
      <c r="E9" s="584"/>
      <c r="F9" s="585"/>
    </row>
    <row r="10" spans="1:33">
      <c r="A10" s="398" t="s">
        <v>37</v>
      </c>
      <c r="B10" s="583" t="str">
        <f>'Period 1'!$B$10</f>
        <v>Cover Page Not Completed</v>
      </c>
      <c r="C10" s="584"/>
      <c r="D10" s="584"/>
      <c r="E10" s="584"/>
      <c r="F10" s="585"/>
    </row>
    <row r="11" spans="1:33">
      <c r="A11" s="586"/>
      <c r="B11" s="587"/>
      <c r="C11" s="587"/>
      <c r="D11" s="587"/>
      <c r="E11" s="587"/>
      <c r="F11" s="587"/>
    </row>
    <row r="12" spans="1:33">
      <c r="A12" s="374" t="s">
        <v>167</v>
      </c>
      <c r="B12" s="567" t="s">
        <v>189</v>
      </c>
      <c r="C12" s="568"/>
      <c r="D12" s="375" t="s">
        <v>36</v>
      </c>
      <c r="E12" s="376" t="s">
        <v>39</v>
      </c>
      <c r="F12" s="375" t="s">
        <v>40</v>
      </c>
      <c r="G12" s="593" t="s">
        <v>100</v>
      </c>
      <c r="H12" s="594"/>
      <c r="I12" s="594"/>
      <c r="J12" s="594"/>
      <c r="K12" s="594"/>
      <c r="L12" s="594"/>
      <c r="M12" s="594"/>
      <c r="N12" s="594"/>
      <c r="O12" s="594"/>
    </row>
    <row r="13" spans="1:33">
      <c r="A13" s="377" t="s">
        <v>168</v>
      </c>
      <c r="B13" s="569" t="s">
        <v>111</v>
      </c>
      <c r="C13" s="570"/>
      <c r="D13" s="378">
        <f>SUM(D14:D15)</f>
        <v>0</v>
      </c>
      <c r="E13" s="378">
        <f>SUM(E14:E15)</f>
        <v>0</v>
      </c>
      <c r="F13" s="378">
        <f>SUM(D13:E13)</f>
        <v>0</v>
      </c>
      <c r="G13" s="590"/>
      <c r="H13" s="591"/>
      <c r="I13" s="591"/>
      <c r="J13" s="591"/>
      <c r="K13" s="591"/>
      <c r="L13" s="591"/>
      <c r="M13" s="591"/>
      <c r="N13" s="591"/>
      <c r="O13" s="592"/>
    </row>
    <row r="14" spans="1:33">
      <c r="A14" s="379"/>
      <c r="B14" s="571" t="s">
        <v>109</v>
      </c>
      <c r="C14" s="572"/>
      <c r="D14" s="399">
        <f>ROUND(SUM('Salary Worksheet'!P10:Q23)+SUM('Salary Worksheet'!P27:P39),0)</f>
        <v>0</v>
      </c>
      <c r="E14" s="399">
        <f>ROUND(SUM('CostShare Salary Worksheet'!P10:Q23)+SUM('CostShare Salary Worksheet'!P27:P39),0)</f>
        <v>0</v>
      </c>
      <c r="F14" s="399">
        <f t="shared" ref="F14:F44" si="0">SUM(D14,E14)</f>
        <v>0</v>
      </c>
      <c r="G14" s="537"/>
      <c r="H14" s="538"/>
      <c r="I14" s="538"/>
      <c r="J14" s="538"/>
      <c r="K14" s="538"/>
      <c r="L14" s="538"/>
      <c r="M14" s="538"/>
      <c r="N14" s="538"/>
      <c r="O14" s="539"/>
    </row>
    <row r="15" spans="1:33">
      <c r="A15" s="377"/>
      <c r="B15" s="571" t="s">
        <v>41</v>
      </c>
      <c r="C15" s="572"/>
      <c r="D15" s="399">
        <f>ROUND(SUM('Salary Worksheet'!Q27:Q39),0)</f>
        <v>0</v>
      </c>
      <c r="E15" s="399">
        <f>ROUND(SUM('CostShare Salary Worksheet'!Q27:Q39),0)</f>
        <v>0</v>
      </c>
      <c r="F15" s="399">
        <f t="shared" si="0"/>
        <v>0</v>
      </c>
      <c r="G15" s="537"/>
      <c r="H15" s="538"/>
      <c r="I15" s="538"/>
      <c r="J15" s="538"/>
      <c r="K15" s="538"/>
      <c r="L15" s="538"/>
      <c r="M15" s="538"/>
      <c r="N15" s="538"/>
      <c r="O15" s="539"/>
    </row>
    <row r="16" spans="1:33">
      <c r="A16" s="377" t="s">
        <v>171</v>
      </c>
      <c r="B16" s="569" t="s">
        <v>112</v>
      </c>
      <c r="C16" s="570"/>
      <c r="D16" s="401">
        <f>SUM(D17:D19)</f>
        <v>0</v>
      </c>
      <c r="E16" s="401">
        <f>SUM(E17:E19)</f>
        <v>0</v>
      </c>
      <c r="F16" s="401">
        <f>SUM(D16:E16)</f>
        <v>0</v>
      </c>
      <c r="G16" s="537"/>
      <c r="H16" s="538"/>
      <c r="I16" s="538"/>
      <c r="J16" s="538"/>
      <c r="K16" s="538"/>
      <c r="L16" s="538"/>
      <c r="M16" s="538"/>
      <c r="N16" s="538"/>
      <c r="O16" s="539"/>
    </row>
    <row r="17" spans="1:33">
      <c r="A17" s="377"/>
      <c r="B17" s="571" t="s">
        <v>108</v>
      </c>
      <c r="C17" s="572"/>
      <c r="D17" s="399">
        <f>ROUND(SUM('Salary Worksheet'!P67:Q75),0)</f>
        <v>0</v>
      </c>
      <c r="E17" s="399">
        <f>ROUND(SUM('CostShare Salary Worksheet'!P67:Q75),0)</f>
        <v>0</v>
      </c>
      <c r="F17" s="399">
        <f t="shared" si="0"/>
        <v>0</v>
      </c>
      <c r="G17" s="537"/>
      <c r="H17" s="538"/>
      <c r="I17" s="538"/>
      <c r="J17" s="538"/>
      <c r="K17" s="538"/>
      <c r="L17" s="538"/>
      <c r="M17" s="538"/>
      <c r="N17" s="538"/>
      <c r="O17" s="539"/>
    </row>
    <row r="18" spans="1:33">
      <c r="A18" s="377"/>
      <c r="B18" s="571" t="s">
        <v>20</v>
      </c>
      <c r="C18" s="572"/>
      <c r="D18" s="399">
        <f>ROUND(SUM('Salary Worksheet'!P43:P51)+SUM('Salary Worksheet'!Q43:Q51),0)</f>
        <v>0</v>
      </c>
      <c r="E18" s="399">
        <f>ROUND(SUM('CostShare Salary Worksheet'!P43:P51)+SUM('CostShare Salary Worksheet'!Q43:Q51),0)</f>
        <v>0</v>
      </c>
      <c r="F18" s="399">
        <f t="shared" si="0"/>
        <v>0</v>
      </c>
      <c r="G18" s="537"/>
      <c r="H18" s="538"/>
      <c r="I18" s="538"/>
      <c r="J18" s="538"/>
      <c r="K18" s="538"/>
      <c r="L18" s="538"/>
      <c r="M18" s="538"/>
      <c r="N18" s="538"/>
      <c r="O18" s="539"/>
    </row>
    <row r="19" spans="1:33">
      <c r="A19" s="377"/>
      <c r="B19" s="571" t="s">
        <v>24</v>
      </c>
      <c r="C19" s="572"/>
      <c r="D19" s="399">
        <f>ROUND(SUM('Salary Worksheet'!P55:Q63),0)</f>
        <v>0</v>
      </c>
      <c r="E19" s="399">
        <f>ROUND(SUM('CostShare Salary Worksheet'!P55:Q63),0)</f>
        <v>0</v>
      </c>
      <c r="F19" s="399">
        <f t="shared" si="0"/>
        <v>0</v>
      </c>
      <c r="G19" s="537"/>
      <c r="H19" s="538"/>
      <c r="I19" s="538"/>
      <c r="J19" s="538"/>
      <c r="K19" s="538"/>
      <c r="L19" s="538"/>
      <c r="M19" s="538"/>
      <c r="N19" s="538"/>
      <c r="O19" s="539"/>
    </row>
    <row r="20" spans="1:33">
      <c r="A20" s="377" t="s">
        <v>172</v>
      </c>
      <c r="B20" s="573" t="s">
        <v>15</v>
      </c>
      <c r="C20" s="574"/>
      <c r="D20" s="400">
        <f>IFERROR(ROUND(SUM('Salary Worksheet'!R10:R23)+SUM('Salary Worksheet'!R27:R39)+SUM('Salary Worksheet'!R43:R51)+SUM('Salary Worksheet'!R53:R63)+SUM('Salary Worksheet'!R67:R75),0),"FISCAL YR")</f>
        <v>0</v>
      </c>
      <c r="E20" s="400">
        <f>IFERROR(ROUND(SUM('CostShare Salary Worksheet'!R10:R23)+SUM('CostShare Salary Worksheet'!R27:R39)+SUM('CostShare Salary Worksheet'!R43:R51)+SUM('CostShare Salary Worksheet'!R55:R63)+SUM('CostShare Salary Worksheet'!R67:R75),0),"FISCAL YR")</f>
        <v>0</v>
      </c>
      <c r="F20" s="400">
        <f>SUM(D20,E20)</f>
        <v>0</v>
      </c>
      <c r="G20" s="537"/>
      <c r="H20" s="538"/>
      <c r="I20" s="538"/>
      <c r="J20" s="538"/>
      <c r="K20" s="538"/>
      <c r="L20" s="538"/>
      <c r="M20" s="538"/>
      <c r="N20" s="538"/>
      <c r="O20" s="539"/>
    </row>
    <row r="21" spans="1:33">
      <c r="A21" s="377"/>
      <c r="B21" s="543" t="s">
        <v>133</v>
      </c>
      <c r="C21" s="544"/>
      <c r="D21" s="402">
        <f>SUM(D14:D15,D17:D20)</f>
        <v>0</v>
      </c>
      <c r="E21" s="402">
        <f>SUM(E14:E15,E17:E20)</f>
        <v>0</v>
      </c>
      <c r="F21" s="402">
        <f>SUM(D21,E21)</f>
        <v>0</v>
      </c>
      <c r="G21" s="537"/>
      <c r="H21" s="538"/>
      <c r="I21" s="538"/>
      <c r="J21" s="538"/>
      <c r="K21" s="538"/>
      <c r="L21" s="538"/>
      <c r="M21" s="538"/>
      <c r="N21" s="538"/>
      <c r="O21" s="539"/>
    </row>
    <row r="22" spans="1:33">
      <c r="A22" s="377" t="s">
        <v>173</v>
      </c>
      <c r="B22" s="535" t="s">
        <v>120</v>
      </c>
      <c r="C22" s="536"/>
      <c r="D22" s="91">
        <v>0</v>
      </c>
      <c r="E22" s="91">
        <v>0</v>
      </c>
      <c r="F22" s="399">
        <f>SUM(D22,E22)</f>
        <v>0</v>
      </c>
      <c r="G22" s="537"/>
      <c r="H22" s="538"/>
      <c r="I22" s="538"/>
      <c r="J22" s="538"/>
      <c r="K22" s="538"/>
      <c r="L22" s="538"/>
      <c r="M22" s="538"/>
      <c r="N22" s="538"/>
      <c r="O22" s="539"/>
    </row>
    <row r="23" spans="1:33">
      <c r="A23" s="377" t="s">
        <v>174</v>
      </c>
      <c r="B23" s="535" t="s">
        <v>113</v>
      </c>
      <c r="C23" s="536"/>
      <c r="D23" s="91">
        <v>0</v>
      </c>
      <c r="E23" s="91">
        <v>0</v>
      </c>
      <c r="F23" s="399">
        <f>SUM(D23,E23)</f>
        <v>0</v>
      </c>
      <c r="G23" s="537"/>
      <c r="H23" s="538"/>
      <c r="I23" s="538"/>
      <c r="J23" s="538"/>
      <c r="K23" s="538"/>
      <c r="L23" s="538"/>
      <c r="M23" s="538"/>
      <c r="N23" s="538"/>
      <c r="O23" s="539"/>
    </row>
    <row r="24" spans="1:33">
      <c r="A24" s="385" t="s">
        <v>175</v>
      </c>
      <c r="B24" s="535" t="s">
        <v>114</v>
      </c>
      <c r="C24" s="536"/>
      <c r="D24" s="91">
        <v>0</v>
      </c>
      <c r="E24" s="91">
        <v>0</v>
      </c>
      <c r="F24" s="399">
        <f t="shared" si="0"/>
        <v>0</v>
      </c>
      <c r="G24" s="537"/>
      <c r="H24" s="538"/>
      <c r="I24" s="538"/>
      <c r="J24" s="538"/>
      <c r="K24" s="538"/>
      <c r="L24" s="538"/>
      <c r="M24" s="538"/>
      <c r="N24" s="538"/>
      <c r="O24" s="539"/>
    </row>
    <row r="25" spans="1:33">
      <c r="A25" s="385" t="s">
        <v>176</v>
      </c>
      <c r="B25" s="535" t="s">
        <v>115</v>
      </c>
      <c r="C25" s="536"/>
      <c r="D25" s="91">
        <v>0</v>
      </c>
      <c r="E25" s="91">
        <v>0</v>
      </c>
      <c r="F25" s="399">
        <f t="shared" si="0"/>
        <v>0</v>
      </c>
      <c r="G25" s="537"/>
      <c r="H25" s="538"/>
      <c r="I25" s="538"/>
      <c r="J25" s="538"/>
      <c r="K25" s="538"/>
      <c r="L25" s="538"/>
      <c r="M25" s="538"/>
      <c r="N25" s="538"/>
      <c r="O25" s="539"/>
    </row>
    <row r="26" spans="1:33">
      <c r="A26" s="385" t="s">
        <v>177</v>
      </c>
      <c r="B26" s="535" t="s">
        <v>191</v>
      </c>
      <c r="C26" s="536"/>
      <c r="D26" s="91">
        <v>0</v>
      </c>
      <c r="E26" s="91">
        <v>0</v>
      </c>
      <c r="F26" s="399">
        <f t="shared" si="0"/>
        <v>0</v>
      </c>
      <c r="G26" s="537"/>
      <c r="H26" s="538"/>
      <c r="I26" s="538"/>
      <c r="J26" s="538"/>
      <c r="K26" s="538"/>
      <c r="L26" s="538"/>
      <c r="M26" s="538"/>
      <c r="N26" s="538"/>
      <c r="O26" s="539"/>
    </row>
    <row r="27" spans="1:33" s="74" customFormat="1" ht="25.5" customHeight="1">
      <c r="A27" s="385" t="s">
        <v>178</v>
      </c>
      <c r="B27" s="535" t="s">
        <v>127</v>
      </c>
      <c r="C27" s="536"/>
      <c r="D27" s="89">
        <v>0</v>
      </c>
      <c r="E27" s="89">
        <v>0</v>
      </c>
      <c r="F27" s="380">
        <f t="shared" si="0"/>
        <v>0</v>
      </c>
      <c r="G27" s="537" t="s">
        <v>464</v>
      </c>
      <c r="H27" s="538"/>
      <c r="I27" s="538"/>
      <c r="J27" s="538"/>
      <c r="K27" s="538"/>
      <c r="L27" s="538"/>
      <c r="M27" s="538"/>
      <c r="N27" s="538"/>
      <c r="O27" s="539"/>
      <c r="P27" s="409"/>
      <c r="Q27" s="72"/>
      <c r="R27" s="72"/>
      <c r="S27" s="72"/>
      <c r="T27" s="72"/>
      <c r="U27" s="72"/>
      <c r="V27" s="72"/>
      <c r="W27" s="72"/>
      <c r="X27" s="72"/>
      <c r="Y27" s="72"/>
      <c r="Z27" s="72"/>
      <c r="AA27" s="72"/>
      <c r="AB27" s="72"/>
      <c r="AC27" s="72"/>
      <c r="AD27" s="72"/>
      <c r="AE27" s="72"/>
      <c r="AF27" s="72"/>
      <c r="AG27" s="72"/>
    </row>
    <row r="28" spans="1:33" s="74" customFormat="1" ht="25.5" customHeight="1">
      <c r="A28" s="385" t="s">
        <v>179</v>
      </c>
      <c r="B28" s="535" t="s">
        <v>170</v>
      </c>
      <c r="C28" s="536"/>
      <c r="D28" s="89">
        <v>0</v>
      </c>
      <c r="E28" s="89">
        <v>0</v>
      </c>
      <c r="F28" s="380">
        <f t="shared" si="0"/>
        <v>0</v>
      </c>
      <c r="G28" s="537" t="s">
        <v>464</v>
      </c>
      <c r="H28" s="538"/>
      <c r="I28" s="538"/>
      <c r="J28" s="538"/>
      <c r="K28" s="538"/>
      <c r="L28" s="538"/>
      <c r="M28" s="538"/>
      <c r="N28" s="538"/>
      <c r="O28" s="539"/>
      <c r="P28" s="409"/>
      <c r="Q28" s="72"/>
      <c r="R28" s="72"/>
      <c r="S28" s="72"/>
      <c r="T28" s="72"/>
      <c r="U28" s="72"/>
      <c r="V28" s="72"/>
      <c r="W28" s="72"/>
      <c r="X28" s="72"/>
      <c r="Y28" s="72"/>
      <c r="Z28" s="72"/>
      <c r="AA28" s="72"/>
      <c r="AB28" s="72"/>
      <c r="AC28" s="72"/>
      <c r="AD28" s="72"/>
      <c r="AE28" s="72"/>
      <c r="AF28" s="72"/>
      <c r="AG28" s="72"/>
    </row>
    <row r="29" spans="1:33" s="74" customFormat="1" ht="25.5" customHeight="1">
      <c r="A29" s="385" t="s">
        <v>459</v>
      </c>
      <c r="B29" s="535" t="s">
        <v>461</v>
      </c>
      <c r="C29" s="536"/>
      <c r="D29" s="89">
        <v>0</v>
      </c>
      <c r="E29" s="89">
        <v>0</v>
      </c>
      <c r="F29" s="380">
        <f t="shared" si="0"/>
        <v>0</v>
      </c>
      <c r="G29" s="537" t="s">
        <v>463</v>
      </c>
      <c r="H29" s="538"/>
      <c r="I29" s="538"/>
      <c r="J29" s="538"/>
      <c r="K29" s="538"/>
      <c r="L29" s="538"/>
      <c r="M29" s="538"/>
      <c r="N29" s="538"/>
      <c r="O29" s="539"/>
      <c r="P29" s="409"/>
      <c r="Q29" s="72"/>
      <c r="R29" s="72"/>
      <c r="S29" s="72"/>
      <c r="T29" s="72"/>
      <c r="U29" s="72"/>
      <c r="V29" s="72"/>
      <c r="W29" s="72"/>
      <c r="X29" s="72"/>
      <c r="Y29" s="72"/>
      <c r="Z29" s="72"/>
      <c r="AA29" s="72"/>
      <c r="AB29" s="72"/>
      <c r="AC29" s="72"/>
      <c r="AD29" s="72"/>
      <c r="AE29" s="72"/>
      <c r="AF29" s="72"/>
      <c r="AG29" s="72"/>
    </row>
    <row r="30" spans="1:33" s="74" customFormat="1" ht="25.5" customHeight="1">
      <c r="A30" s="385" t="s">
        <v>460</v>
      </c>
      <c r="B30" s="535" t="s">
        <v>462</v>
      </c>
      <c r="C30" s="536"/>
      <c r="D30" s="89">
        <v>0</v>
      </c>
      <c r="E30" s="89">
        <v>0</v>
      </c>
      <c r="F30" s="380">
        <f t="shared" si="0"/>
        <v>0</v>
      </c>
      <c r="G30" s="537" t="s">
        <v>463</v>
      </c>
      <c r="H30" s="538"/>
      <c r="I30" s="538"/>
      <c r="J30" s="538"/>
      <c r="K30" s="538"/>
      <c r="L30" s="538"/>
      <c r="M30" s="538"/>
      <c r="N30" s="538"/>
      <c r="O30" s="539"/>
      <c r="P30" s="409"/>
      <c r="Q30" s="72"/>
      <c r="R30" s="72"/>
      <c r="S30" s="72"/>
      <c r="T30" s="72"/>
      <c r="U30" s="72"/>
      <c r="V30" s="72"/>
      <c r="W30" s="72"/>
      <c r="X30" s="72"/>
      <c r="Y30" s="72"/>
      <c r="Z30" s="72"/>
      <c r="AA30" s="72"/>
      <c r="AB30" s="72"/>
      <c r="AC30" s="72"/>
      <c r="AD30" s="72"/>
      <c r="AE30" s="72"/>
      <c r="AF30" s="72"/>
      <c r="AG30" s="72"/>
    </row>
    <row r="31" spans="1:33">
      <c r="A31" s="385" t="s">
        <v>180</v>
      </c>
      <c r="B31" s="535" t="s">
        <v>116</v>
      </c>
      <c r="C31" s="536"/>
      <c r="D31" s="91">
        <v>0</v>
      </c>
      <c r="E31" s="91">
        <v>0</v>
      </c>
      <c r="F31" s="399">
        <f t="shared" si="0"/>
        <v>0</v>
      </c>
      <c r="G31" s="537"/>
      <c r="H31" s="538"/>
      <c r="I31" s="538"/>
      <c r="J31" s="538"/>
      <c r="K31" s="538"/>
      <c r="L31" s="538"/>
      <c r="M31" s="538"/>
      <c r="N31" s="538"/>
      <c r="O31" s="539"/>
    </row>
    <row r="32" spans="1:33">
      <c r="A32" s="385" t="s">
        <v>181</v>
      </c>
      <c r="B32" s="535" t="s">
        <v>117</v>
      </c>
      <c r="C32" s="536"/>
      <c r="D32" s="91">
        <v>0</v>
      </c>
      <c r="E32" s="91">
        <v>0</v>
      </c>
      <c r="F32" s="399">
        <f t="shared" si="0"/>
        <v>0</v>
      </c>
      <c r="G32" s="537"/>
      <c r="H32" s="538"/>
      <c r="I32" s="538"/>
      <c r="J32" s="538"/>
      <c r="K32" s="538"/>
      <c r="L32" s="538"/>
      <c r="M32" s="538"/>
      <c r="N32" s="538"/>
      <c r="O32" s="539"/>
    </row>
    <row r="33" spans="1:33">
      <c r="A33" s="385" t="s">
        <v>182</v>
      </c>
      <c r="B33" s="535" t="s">
        <v>128</v>
      </c>
      <c r="C33" s="536"/>
      <c r="D33" s="91">
        <v>0</v>
      </c>
      <c r="E33" s="91">
        <v>0</v>
      </c>
      <c r="F33" s="399">
        <f t="shared" si="0"/>
        <v>0</v>
      </c>
      <c r="G33" s="540"/>
      <c r="H33" s="541"/>
      <c r="I33" s="541"/>
      <c r="J33" s="541"/>
      <c r="K33" s="541"/>
      <c r="L33" s="541"/>
      <c r="M33" s="541"/>
      <c r="N33" s="541"/>
      <c r="O33" s="542"/>
    </row>
    <row r="34" spans="1:33">
      <c r="A34" s="385" t="s">
        <v>183</v>
      </c>
      <c r="B34" s="535" t="s">
        <v>118</v>
      </c>
      <c r="C34" s="536"/>
      <c r="D34" s="91">
        <v>0</v>
      </c>
      <c r="E34" s="91">
        <v>0</v>
      </c>
      <c r="F34" s="399">
        <f t="shared" si="0"/>
        <v>0</v>
      </c>
      <c r="G34" s="537"/>
      <c r="H34" s="538"/>
      <c r="I34" s="538"/>
      <c r="J34" s="538"/>
      <c r="K34" s="538"/>
      <c r="L34" s="538"/>
      <c r="M34" s="538"/>
      <c r="N34" s="538"/>
      <c r="O34" s="539"/>
    </row>
    <row r="35" spans="1:33">
      <c r="A35" s="385" t="s">
        <v>184</v>
      </c>
      <c r="B35" s="535" t="s">
        <v>121</v>
      </c>
      <c r="C35" s="536"/>
      <c r="D35" s="91">
        <v>0</v>
      </c>
      <c r="E35" s="91">
        <v>0</v>
      </c>
      <c r="F35" s="399">
        <f t="shared" si="0"/>
        <v>0</v>
      </c>
      <c r="G35" s="537"/>
      <c r="H35" s="538"/>
      <c r="I35" s="538"/>
      <c r="J35" s="538"/>
      <c r="K35" s="538"/>
      <c r="L35" s="538"/>
      <c r="M35" s="538"/>
      <c r="N35" s="538"/>
      <c r="O35" s="539"/>
    </row>
    <row r="36" spans="1:33" ht="27.6">
      <c r="A36" s="385" t="s">
        <v>187</v>
      </c>
      <c r="B36" s="535" t="s">
        <v>119</v>
      </c>
      <c r="C36" s="536"/>
      <c r="D36" s="91">
        <v>0</v>
      </c>
      <c r="E36" s="91">
        <v>0</v>
      </c>
      <c r="F36" s="399">
        <f t="shared" si="0"/>
        <v>0</v>
      </c>
      <c r="G36" s="537"/>
      <c r="H36" s="538"/>
      <c r="I36" s="538"/>
      <c r="J36" s="538"/>
      <c r="K36" s="538"/>
      <c r="L36" s="538"/>
      <c r="M36" s="538"/>
      <c r="N36" s="538"/>
      <c r="O36" s="539"/>
    </row>
    <row r="37" spans="1:33">
      <c r="A37" s="385" t="s">
        <v>185</v>
      </c>
      <c r="B37" s="535" t="s">
        <v>129</v>
      </c>
      <c r="C37" s="536"/>
      <c r="D37" s="92">
        <v>0</v>
      </c>
      <c r="E37" s="91">
        <v>0</v>
      </c>
      <c r="F37" s="399">
        <f t="shared" si="0"/>
        <v>0</v>
      </c>
      <c r="G37" s="537"/>
      <c r="H37" s="538"/>
      <c r="I37" s="538"/>
      <c r="J37" s="538"/>
      <c r="K37" s="538"/>
      <c r="L37" s="538"/>
      <c r="M37" s="538"/>
      <c r="N37" s="538"/>
      <c r="O37" s="539"/>
    </row>
    <row r="38" spans="1:33">
      <c r="A38" s="385" t="s">
        <v>186</v>
      </c>
      <c r="B38" s="535" t="s">
        <v>169</v>
      </c>
      <c r="C38" s="536"/>
      <c r="D38" s="91">
        <v>0</v>
      </c>
      <c r="E38" s="92">
        <v>0</v>
      </c>
      <c r="F38" s="399">
        <f t="shared" si="0"/>
        <v>0</v>
      </c>
      <c r="G38" s="537"/>
      <c r="H38" s="538"/>
      <c r="I38" s="538"/>
      <c r="J38" s="538"/>
      <c r="K38" s="538"/>
      <c r="L38" s="538"/>
      <c r="M38" s="538"/>
      <c r="N38" s="538"/>
      <c r="O38" s="539"/>
    </row>
    <row r="39" spans="1:33">
      <c r="A39" s="385"/>
      <c r="B39" s="575" t="s">
        <v>125</v>
      </c>
      <c r="C39" s="576"/>
      <c r="D39" s="402">
        <f>SUM(D21:D38)</f>
        <v>0</v>
      </c>
      <c r="E39" s="402">
        <f>SUM(E21:E38)</f>
        <v>0</v>
      </c>
      <c r="F39" s="402">
        <f t="shared" si="0"/>
        <v>0</v>
      </c>
      <c r="G39" s="537"/>
      <c r="H39" s="538"/>
      <c r="I39" s="538"/>
      <c r="J39" s="538"/>
      <c r="K39" s="538"/>
      <c r="L39" s="538"/>
      <c r="M39" s="538"/>
      <c r="N39" s="538"/>
      <c r="O39" s="539"/>
    </row>
    <row r="40" spans="1:33">
      <c r="A40" s="403"/>
      <c r="B40" s="387" t="s">
        <v>190</v>
      </c>
      <c r="C40" s="388" t="str">
        <f>IF(LEFT('Cover Page'!$C$17,(FIND(" ",'Cover Page'!$C$17,1)-1))="*Select","Complete CoverPage",LEFT('Cover Page'!$C$17,(FIND(" ",'Cover Page'!$C$17,1)-1)))</f>
        <v>Complete CoverPage</v>
      </c>
      <c r="D40" s="389" t="str">
        <f>_xlfn.XLOOKUP($C$40,$B$49:$B$51,D$49:D$51,"UNDEFINED")</f>
        <v>UNDEFINED</v>
      </c>
      <c r="E40" s="389">
        <f>IF('Cover Page'!$H$21="Yes",_xlfn.XLOOKUP($C$40,$B$49:$B$51,E$49:E$51,"UNDEFINED"),_xlfn.XLOOKUP("MTDC",$B$49:$B$51,E$49:E$51,"UNDEFINED"))</f>
        <v>0</v>
      </c>
      <c r="F40" s="380">
        <f t="shared" si="0"/>
        <v>0</v>
      </c>
      <c r="G40" s="540"/>
      <c r="H40" s="541"/>
      <c r="I40" s="541"/>
      <c r="J40" s="541"/>
      <c r="K40" s="541"/>
      <c r="L40" s="541"/>
      <c r="M40" s="541"/>
      <c r="N40" s="541"/>
      <c r="O40" s="542"/>
    </row>
    <row r="41" spans="1:33" ht="15" customHeight="1">
      <c r="A41" s="385"/>
      <c r="B41" s="577" t="s">
        <v>326</v>
      </c>
      <c r="C41" s="578"/>
      <c r="D41" s="390">
        <f>'Cover Page'!$I$17</f>
        <v>0</v>
      </c>
      <c r="E41" s="390">
        <f>IFERROR(IF('Cover Page'!$I$23="Yes",0,IF('Cover Page'!$H$21="Yes",$D$41,HLOOKUP('Cover Page'!$E$6,Rates!$B$34:$Z$45,$C$47,FALSE))),0)</f>
        <v>0</v>
      </c>
      <c r="F41" s="391"/>
      <c r="G41" s="540"/>
      <c r="H41" s="541"/>
      <c r="I41" s="541"/>
      <c r="J41" s="541"/>
      <c r="K41" s="541"/>
      <c r="L41" s="541"/>
      <c r="M41" s="541"/>
      <c r="N41" s="541"/>
      <c r="O41" s="542"/>
    </row>
    <row r="42" spans="1:33" ht="15" customHeight="1">
      <c r="A42" s="385"/>
      <c r="B42" s="535" t="s">
        <v>238</v>
      </c>
      <c r="C42" s="536"/>
      <c r="D42" s="390"/>
      <c r="E42" s="382">
        <f>IF(OR('Cover Page'!$F$19="No",'Cover Page'!$I$22="Yes",'Cover Page'!$I$23="Yes",$F$46&lt;0),0,MIN($F$46,('Cover Page'!$G$20-SUM('Period 1:Period 2'!$E$42))))</f>
        <v>0</v>
      </c>
      <c r="F42" s="391"/>
      <c r="G42" s="136"/>
      <c r="H42" s="137"/>
      <c r="I42" s="137"/>
      <c r="J42" s="137"/>
      <c r="K42" s="137"/>
      <c r="L42" s="137"/>
      <c r="M42" s="137"/>
      <c r="N42" s="137"/>
      <c r="O42" s="138"/>
    </row>
    <row r="43" spans="1:33">
      <c r="A43" s="385" t="s">
        <v>188</v>
      </c>
      <c r="B43" s="543" t="s">
        <v>123</v>
      </c>
      <c r="C43" s="544"/>
      <c r="D43" s="384" t="str">
        <f>IFERROR(ROUND((D40*D41),0),"UNDEFINED")</f>
        <v>UNDEFINED</v>
      </c>
      <c r="E43" s="384">
        <f>(ROUND((E40*E41)+E42,0))</f>
        <v>0</v>
      </c>
      <c r="F43" s="384">
        <f t="shared" si="0"/>
        <v>0</v>
      </c>
      <c r="G43" s="540"/>
      <c r="H43" s="541"/>
      <c r="I43" s="541"/>
      <c r="J43" s="541"/>
      <c r="K43" s="541"/>
      <c r="L43" s="541"/>
      <c r="M43" s="541"/>
      <c r="N43" s="541"/>
      <c r="O43" s="542"/>
    </row>
    <row r="44" spans="1:33" ht="15" customHeight="1">
      <c r="A44" s="392"/>
      <c r="B44" s="543" t="s">
        <v>124</v>
      </c>
      <c r="C44" s="544"/>
      <c r="D44" s="384" t="str">
        <f>IFERROR(D39+D43,"UNDEFINED")</f>
        <v>UNDEFINED</v>
      </c>
      <c r="E44" s="384">
        <f>IFERROR(E39+E43,"UNDEFINED")</f>
        <v>0</v>
      </c>
      <c r="F44" s="384">
        <f t="shared" si="0"/>
        <v>0</v>
      </c>
      <c r="G44" s="540"/>
      <c r="H44" s="541"/>
      <c r="I44" s="541"/>
      <c r="J44" s="541"/>
      <c r="K44" s="541"/>
      <c r="L44" s="541"/>
      <c r="M44" s="541"/>
      <c r="N44" s="541"/>
      <c r="O44" s="542"/>
    </row>
    <row r="45" spans="1:33" s="79" customFormat="1">
      <c r="A45" s="263"/>
      <c r="B45" s="263"/>
      <c r="C45" s="263"/>
      <c r="D45" s="263"/>
      <c r="E45" s="263"/>
      <c r="F45" s="263"/>
      <c r="G45" s="263"/>
      <c r="H45" s="263"/>
      <c r="I45" s="263"/>
      <c r="J45" s="263"/>
      <c r="K45" s="263"/>
      <c r="L45" s="263"/>
      <c r="M45" s="263"/>
      <c r="N45" s="263"/>
      <c r="O45" s="263"/>
      <c r="P45" s="393"/>
      <c r="Q45" s="69"/>
      <c r="R45" s="69"/>
      <c r="S45" s="69"/>
      <c r="T45" s="69"/>
      <c r="U45" s="69"/>
      <c r="V45" s="69"/>
      <c r="W45" s="69"/>
      <c r="X45" s="69"/>
      <c r="Y45" s="69"/>
      <c r="Z45" s="69"/>
      <c r="AA45" s="69"/>
      <c r="AB45" s="69"/>
      <c r="AC45" s="69"/>
      <c r="AD45" s="69"/>
      <c r="AE45" s="69"/>
      <c r="AF45" s="69"/>
    </row>
    <row r="46" spans="1:33" s="85" customFormat="1" ht="15" customHeight="1">
      <c r="A46" s="263"/>
      <c r="B46" s="543" t="s">
        <v>238</v>
      </c>
      <c r="C46" s="544"/>
      <c r="D46" s="384" t="str">
        <f>IF(IFERROR(ROUND((D49*HLOOKUP('Cover Page'!$E$6,Rates!$B$34:$Z$45,$C$47,FALSE)),0)-D43,"CoverPage")&lt;0,0,IFERROR(ROUND((D49*HLOOKUP('Cover Page'!$E$6,Rates!$B$34:$Z$45,$C$47,FALSE)),0)-D43,"CoverPage"))</f>
        <v>CoverPage</v>
      </c>
      <c r="E46" s="384" t="str">
        <f>IF(IFERROR(ROUND((E49*HLOOKUP('Cover Page'!$E$6,Rates!$B$34:$Z$45,$C$47,FALSE)),0)-(ROUND((E40*E41),0)),"CoverPage")&lt;0,0,IFERROR(ROUND((E49*HLOOKUP('Cover Page'!$E$6,Rates!$B$34:$Z$45,$C$47,FALSE)),0)-(ROUND((E40*E41),0)),"CoverPage"))</f>
        <v>CoverPage</v>
      </c>
      <c r="F46" s="384">
        <f>SUM(D46:E46)</f>
        <v>0</v>
      </c>
      <c r="G46" s="280" t="str">
        <f>IF(AND($E$44&lt;&gt;0,'Cover Page'!$F$19&lt;&gt;"Yes"),"ERROR: COST SHARE BUDGET EXISTS ON AWARD WITH NO COST SHARE",IF(SUM('Period 1:Period 3'!$E$42)&gt;'Cover Page'!$G$20,"ERROR: COST SHARE BUDGET EXCEEDS COST SHARE BUDGET LIMIT",""))</f>
        <v/>
      </c>
      <c r="H46" s="263"/>
      <c r="I46" s="263"/>
      <c r="J46" s="263"/>
      <c r="K46" s="263"/>
      <c r="L46" s="263"/>
      <c r="M46" s="263"/>
      <c r="N46" s="263"/>
      <c r="O46" s="263"/>
      <c r="P46" s="263"/>
      <c r="Q46" s="76"/>
      <c r="R46" s="76"/>
      <c r="S46" s="76"/>
      <c r="T46" s="76"/>
      <c r="U46" s="76"/>
      <c r="V46" s="76"/>
      <c r="W46" s="76"/>
      <c r="X46" s="76"/>
      <c r="Y46" s="76"/>
      <c r="Z46" s="76"/>
      <c r="AA46" s="76"/>
      <c r="AB46" s="76"/>
      <c r="AC46" s="76"/>
      <c r="AD46" s="76"/>
      <c r="AE46" s="76"/>
      <c r="AF46" s="76"/>
      <c r="AG46" s="76"/>
    </row>
    <row r="47" spans="1:33" s="85" customFormat="1">
      <c r="A47" s="393"/>
      <c r="B47" s="393" t="str">
        <f>CONCATENATE(E3,".",E2)</f>
        <v>*Select Location*.*Select Activity Type*</v>
      </c>
      <c r="C47" s="393" t="e">
        <f>MATCH($B$47,Rates!$X$34:$X$45,0)</f>
        <v>#N/A</v>
      </c>
      <c r="D47" s="226"/>
      <c r="E47" s="404" t="s">
        <v>239</v>
      </c>
      <c r="F47" s="263"/>
      <c r="G47" s="263"/>
      <c r="H47" s="263"/>
      <c r="I47" s="263"/>
      <c r="J47" s="263"/>
      <c r="K47" s="263"/>
      <c r="L47" s="263"/>
      <c r="M47" s="263"/>
      <c r="N47" s="263"/>
      <c r="O47" s="263"/>
      <c r="P47" s="263"/>
      <c r="Q47" s="76"/>
      <c r="R47" s="76"/>
      <c r="S47" s="76"/>
      <c r="T47" s="76"/>
      <c r="U47" s="76"/>
      <c r="V47" s="76"/>
      <c r="W47" s="76"/>
      <c r="X47" s="76"/>
      <c r="Y47" s="76"/>
      <c r="Z47" s="76"/>
      <c r="AA47" s="76"/>
      <c r="AB47" s="76"/>
      <c r="AC47" s="76"/>
      <c r="AD47" s="76"/>
      <c r="AE47" s="76"/>
      <c r="AF47" s="76"/>
      <c r="AG47" s="76"/>
    </row>
    <row r="48" spans="1:33" s="79" customFormat="1">
      <c r="A48" s="393"/>
      <c r="B48" s="405"/>
      <c r="C48" s="405"/>
      <c r="D48" s="405"/>
      <c r="E48" s="405"/>
      <c r="F48" s="405"/>
      <c r="G48" s="393"/>
      <c r="H48" s="393"/>
      <c r="I48" s="393"/>
      <c r="J48" s="393"/>
      <c r="K48" s="393"/>
      <c r="L48" s="263"/>
      <c r="M48" s="263"/>
      <c r="N48" s="393"/>
      <c r="O48" s="393"/>
      <c r="P48" s="393"/>
      <c r="Q48" s="69"/>
      <c r="R48" s="69"/>
      <c r="S48" s="69"/>
      <c r="T48" s="69"/>
      <c r="U48" s="69"/>
      <c r="V48" s="69"/>
      <c r="W48" s="69"/>
      <c r="X48" s="69"/>
      <c r="Y48" s="69"/>
      <c r="Z48" s="69"/>
      <c r="AA48" s="69"/>
      <c r="AB48" s="69"/>
      <c r="AC48" s="69"/>
      <c r="AD48" s="69"/>
      <c r="AE48" s="69"/>
      <c r="AF48" s="69"/>
    </row>
    <row r="49" spans="1:47" s="79" customFormat="1">
      <c r="A49" s="405"/>
      <c r="B49" s="406" t="s">
        <v>321</v>
      </c>
      <c r="C49" s="406"/>
      <c r="D49" s="407">
        <f>SUM(D21:D25)+D26+D27+D31+D34+D37+D29</f>
        <v>0</v>
      </c>
      <c r="E49" s="407">
        <f>SUM(E21:E25)+E26+E27+E31+E34+E37+E29</f>
        <v>0</v>
      </c>
      <c r="F49" s="405"/>
      <c r="G49" s="405"/>
      <c r="H49" s="405"/>
      <c r="I49" s="405"/>
      <c r="J49" s="405"/>
      <c r="K49" s="405"/>
      <c r="L49" s="408"/>
      <c r="M49" s="408"/>
      <c r="N49" s="405"/>
      <c r="O49" s="393"/>
      <c r="P49" s="393"/>
      <c r="Q49" s="69"/>
      <c r="R49" s="69"/>
      <c r="S49" s="69"/>
      <c r="T49" s="69"/>
      <c r="U49" s="69"/>
      <c r="V49" s="69"/>
      <c r="W49" s="69"/>
      <c r="X49" s="69"/>
      <c r="Y49" s="69"/>
      <c r="Z49" s="69"/>
      <c r="AA49" s="69"/>
      <c r="AB49" s="69"/>
      <c r="AC49" s="69"/>
      <c r="AD49" s="69"/>
      <c r="AE49" s="69"/>
      <c r="AF49" s="69"/>
      <c r="AG49" s="80"/>
      <c r="AH49" s="80"/>
      <c r="AI49" s="80"/>
      <c r="AJ49" s="80"/>
      <c r="AK49" s="80"/>
      <c r="AL49" s="80"/>
      <c r="AM49" s="80"/>
      <c r="AN49" s="80"/>
      <c r="AO49" s="80"/>
      <c r="AP49" s="80"/>
      <c r="AQ49" s="80"/>
      <c r="AR49" s="80"/>
      <c r="AS49" s="80"/>
      <c r="AT49" s="80"/>
      <c r="AU49" s="80"/>
    </row>
    <row r="50" spans="1:47" s="79" customFormat="1">
      <c r="A50" s="405"/>
      <c r="B50" s="406" t="s">
        <v>347</v>
      </c>
      <c r="C50" s="406"/>
      <c r="D50" s="407">
        <f>SUM(D21:D38)</f>
        <v>0</v>
      </c>
      <c r="E50" s="407">
        <f>SUM(E21:E38)</f>
        <v>0</v>
      </c>
      <c r="F50" s="405"/>
      <c r="G50" s="405"/>
      <c r="H50" s="405"/>
      <c r="I50" s="405"/>
      <c r="J50" s="405"/>
      <c r="K50" s="405"/>
      <c r="L50" s="408"/>
      <c r="M50" s="408"/>
      <c r="N50" s="405"/>
      <c r="O50" s="393"/>
      <c r="P50" s="393"/>
      <c r="Q50" s="69"/>
      <c r="R50" s="69"/>
      <c r="S50" s="69"/>
      <c r="T50" s="69"/>
      <c r="U50" s="69"/>
      <c r="V50" s="69"/>
      <c r="W50" s="69"/>
      <c r="X50" s="69"/>
      <c r="Y50" s="69"/>
      <c r="Z50" s="69"/>
      <c r="AA50" s="69"/>
      <c r="AB50" s="69"/>
      <c r="AC50" s="69"/>
      <c r="AD50" s="69"/>
      <c r="AE50" s="69"/>
      <c r="AF50" s="69"/>
      <c r="AG50" s="80"/>
      <c r="AH50" s="80"/>
      <c r="AI50" s="80"/>
      <c r="AJ50" s="80"/>
      <c r="AK50" s="80"/>
      <c r="AL50" s="80"/>
      <c r="AM50" s="80"/>
      <c r="AN50" s="80"/>
      <c r="AO50" s="80"/>
      <c r="AP50" s="80"/>
      <c r="AQ50" s="80"/>
      <c r="AR50" s="80"/>
      <c r="AS50" s="80"/>
      <c r="AT50" s="80"/>
      <c r="AU50" s="80"/>
    </row>
    <row r="51" spans="1:47" s="79" customFormat="1">
      <c r="A51" s="405"/>
      <c r="B51" s="406" t="s">
        <v>237</v>
      </c>
      <c r="C51" s="406"/>
      <c r="D51" s="407">
        <v>0</v>
      </c>
      <c r="E51" s="407">
        <v>0</v>
      </c>
      <c r="F51" s="405"/>
      <c r="G51" s="405"/>
      <c r="H51" s="405"/>
      <c r="I51" s="405"/>
      <c r="J51" s="405"/>
      <c r="K51" s="405"/>
      <c r="L51" s="408"/>
      <c r="M51" s="408"/>
      <c r="N51" s="405"/>
      <c r="O51" s="393"/>
      <c r="P51" s="393"/>
      <c r="Q51" s="69"/>
      <c r="R51" s="69"/>
      <c r="S51" s="69"/>
      <c r="T51" s="69"/>
      <c r="U51" s="69"/>
      <c r="V51" s="69"/>
      <c r="W51" s="69"/>
      <c r="X51" s="69"/>
      <c r="Y51" s="69"/>
      <c r="Z51" s="69"/>
      <c r="AA51" s="69"/>
      <c r="AB51" s="69"/>
      <c r="AC51" s="69"/>
      <c r="AD51" s="69"/>
      <c r="AE51" s="69"/>
      <c r="AF51" s="69"/>
      <c r="AG51" s="80"/>
      <c r="AH51" s="80"/>
      <c r="AI51" s="80"/>
      <c r="AJ51" s="80"/>
      <c r="AK51" s="80"/>
      <c r="AL51" s="80"/>
      <c r="AM51" s="80"/>
      <c r="AN51" s="80"/>
      <c r="AO51" s="80"/>
      <c r="AP51" s="80"/>
      <c r="AQ51" s="80"/>
      <c r="AR51" s="80"/>
      <c r="AS51" s="80"/>
      <c r="AT51" s="80"/>
      <c r="AU51" s="80"/>
    </row>
    <row r="52" spans="1:47" s="79" customFormat="1">
      <c r="A52" s="405"/>
      <c r="B52" s="405"/>
      <c r="C52" s="405"/>
      <c r="D52" s="405"/>
      <c r="E52" s="405"/>
      <c r="F52" s="405"/>
      <c r="G52" s="405"/>
      <c r="H52" s="405"/>
      <c r="I52" s="405"/>
      <c r="J52" s="405"/>
      <c r="K52" s="405"/>
      <c r="L52" s="408"/>
      <c r="M52" s="408"/>
      <c r="N52" s="405"/>
      <c r="O52" s="393"/>
      <c r="P52" s="393"/>
      <c r="Q52" s="69"/>
      <c r="R52" s="69"/>
      <c r="S52" s="69"/>
      <c r="T52" s="69"/>
      <c r="U52" s="69"/>
      <c r="V52" s="69"/>
      <c r="W52" s="69"/>
      <c r="X52" s="69"/>
      <c r="Y52" s="69"/>
      <c r="Z52" s="69"/>
      <c r="AA52" s="69"/>
      <c r="AB52" s="69"/>
      <c r="AC52" s="69"/>
      <c r="AD52" s="69"/>
      <c r="AE52" s="69"/>
      <c r="AF52" s="69"/>
      <c r="AG52" s="80"/>
      <c r="AH52" s="80"/>
      <c r="AI52" s="80"/>
      <c r="AJ52" s="80"/>
      <c r="AK52" s="80"/>
      <c r="AL52" s="80"/>
      <c r="AM52" s="80"/>
      <c r="AN52" s="80"/>
      <c r="AO52" s="80"/>
      <c r="AP52" s="80"/>
      <c r="AQ52" s="80"/>
      <c r="AR52" s="80"/>
      <c r="AS52" s="80"/>
      <c r="AT52" s="80"/>
      <c r="AU52" s="80"/>
    </row>
    <row r="53" spans="1:47" s="79" customFormat="1">
      <c r="A53" s="405"/>
      <c r="B53" s="393"/>
      <c r="C53" s="393"/>
      <c r="D53" s="393"/>
      <c r="E53" s="393"/>
      <c r="F53" s="393"/>
      <c r="G53" s="405"/>
      <c r="H53" s="405"/>
      <c r="I53" s="405"/>
      <c r="J53" s="405"/>
      <c r="K53" s="405"/>
      <c r="L53" s="408"/>
      <c r="M53" s="408"/>
      <c r="N53" s="405"/>
      <c r="O53" s="393"/>
      <c r="P53" s="393"/>
      <c r="Q53" s="69"/>
      <c r="R53" s="69"/>
      <c r="S53" s="69"/>
      <c r="T53" s="69"/>
      <c r="U53" s="69"/>
      <c r="V53" s="69"/>
      <c r="W53" s="69"/>
      <c r="X53" s="69"/>
      <c r="Y53" s="69"/>
      <c r="Z53" s="69"/>
      <c r="AA53" s="69"/>
      <c r="AB53" s="69"/>
      <c r="AC53" s="69"/>
      <c r="AD53" s="69"/>
      <c r="AE53" s="69"/>
      <c r="AF53" s="69"/>
      <c r="AG53" s="80"/>
      <c r="AH53" s="80"/>
      <c r="AI53" s="80"/>
      <c r="AJ53" s="80"/>
      <c r="AK53" s="80"/>
      <c r="AL53" s="80"/>
      <c r="AM53" s="80"/>
      <c r="AN53" s="80"/>
      <c r="AO53" s="80"/>
      <c r="AP53" s="80"/>
      <c r="AQ53" s="80"/>
      <c r="AR53" s="80"/>
      <c r="AS53" s="80"/>
      <c r="AT53" s="80"/>
      <c r="AU53" s="80"/>
    </row>
    <row r="54" spans="1:47" s="79" customFormat="1">
      <c r="A54" s="405"/>
      <c r="B54" s="393"/>
      <c r="C54" s="393"/>
      <c r="D54" s="393"/>
      <c r="E54" s="393"/>
      <c r="F54" s="393"/>
      <c r="G54" s="405"/>
      <c r="H54" s="405"/>
      <c r="I54" s="405"/>
      <c r="J54" s="405"/>
      <c r="K54" s="405"/>
      <c r="L54" s="408"/>
      <c r="M54" s="408"/>
      <c r="N54" s="405"/>
      <c r="O54" s="393"/>
      <c r="P54" s="393"/>
      <c r="Q54" s="69"/>
      <c r="R54" s="69"/>
      <c r="S54" s="69"/>
      <c r="T54" s="69"/>
      <c r="U54" s="69"/>
      <c r="V54" s="69"/>
      <c r="W54" s="69"/>
      <c r="X54" s="69"/>
      <c r="Y54" s="69"/>
      <c r="Z54" s="69"/>
      <c r="AA54" s="69"/>
      <c r="AB54" s="69"/>
      <c r="AC54" s="69"/>
      <c r="AD54" s="69"/>
      <c r="AE54" s="69"/>
      <c r="AF54" s="69"/>
      <c r="AG54" s="80"/>
      <c r="AH54" s="80"/>
      <c r="AI54" s="80"/>
      <c r="AJ54" s="80"/>
      <c r="AK54" s="80"/>
      <c r="AL54" s="80"/>
      <c r="AM54" s="80"/>
      <c r="AN54" s="80"/>
      <c r="AO54" s="80"/>
      <c r="AP54" s="80"/>
      <c r="AQ54" s="80"/>
      <c r="AR54" s="80"/>
      <c r="AS54" s="80"/>
      <c r="AT54" s="80"/>
      <c r="AU54" s="80"/>
    </row>
    <row r="55" spans="1:47" s="85" customFormat="1">
      <c r="A55" s="405"/>
      <c r="B55" s="393"/>
      <c r="C55" s="393"/>
      <c r="D55" s="393"/>
      <c r="E55" s="393"/>
      <c r="F55" s="393"/>
      <c r="G55" s="393"/>
      <c r="H55" s="393"/>
      <c r="I55" s="393"/>
      <c r="J55" s="393"/>
      <c r="K55" s="393"/>
      <c r="L55" s="263"/>
      <c r="M55" s="263"/>
      <c r="N55" s="263"/>
      <c r="O55" s="263"/>
      <c r="P55" s="263"/>
      <c r="Q55" s="76"/>
      <c r="R55" s="76"/>
      <c r="S55" s="76"/>
      <c r="T55" s="76"/>
      <c r="U55" s="76"/>
      <c r="V55" s="76"/>
      <c r="W55" s="76"/>
      <c r="X55" s="76"/>
      <c r="Y55" s="76"/>
      <c r="Z55" s="76"/>
      <c r="AA55" s="76"/>
      <c r="AB55" s="76"/>
      <c r="AC55" s="76"/>
      <c r="AD55" s="76"/>
      <c r="AE55" s="76"/>
      <c r="AF55" s="76"/>
    </row>
    <row r="56" spans="1:47" s="85" customFormat="1">
      <c r="A56" s="393"/>
      <c r="B56" s="393"/>
      <c r="C56" s="393"/>
      <c r="D56" s="405"/>
      <c r="E56" s="405"/>
      <c r="F56" s="405"/>
      <c r="G56" s="393"/>
      <c r="H56" s="393"/>
      <c r="I56" s="393"/>
      <c r="J56" s="393"/>
      <c r="K56" s="393"/>
      <c r="L56" s="263"/>
      <c r="M56" s="263"/>
      <c r="N56" s="263"/>
      <c r="O56" s="263"/>
      <c r="P56" s="263"/>
      <c r="Q56" s="76"/>
      <c r="R56" s="76"/>
      <c r="S56" s="76"/>
      <c r="T56" s="76"/>
      <c r="U56" s="76"/>
      <c r="V56" s="76"/>
      <c r="W56" s="76"/>
      <c r="X56" s="76"/>
      <c r="Y56" s="76"/>
      <c r="Z56" s="76"/>
      <c r="AA56" s="76"/>
      <c r="AB56" s="76"/>
      <c r="AC56" s="76"/>
      <c r="AD56" s="76"/>
      <c r="AE56" s="76"/>
      <c r="AF56" s="76"/>
    </row>
    <row r="57" spans="1:47">
      <c r="A57" s="393"/>
      <c r="B57" s="263"/>
      <c r="C57" s="263"/>
      <c r="D57" s="263"/>
      <c r="E57" s="263"/>
      <c r="F57" s="263"/>
      <c r="G57" s="393"/>
      <c r="H57" s="393"/>
      <c r="I57" s="393"/>
      <c r="J57" s="393"/>
      <c r="K57" s="393"/>
      <c r="L57" s="263"/>
      <c r="M57" s="263"/>
      <c r="N57" s="263"/>
      <c r="O57" s="263"/>
    </row>
    <row r="58" spans="1:47">
      <c r="A58" s="393"/>
      <c r="B58" s="263"/>
      <c r="C58" s="263"/>
      <c r="D58" s="263"/>
      <c r="E58" s="263"/>
      <c r="F58" s="263"/>
      <c r="G58" s="393"/>
      <c r="H58" s="393"/>
      <c r="I58" s="393"/>
      <c r="J58" s="393"/>
      <c r="K58" s="393"/>
      <c r="L58" s="263"/>
      <c r="M58" s="263"/>
      <c r="N58" s="263"/>
      <c r="O58" s="263"/>
    </row>
    <row r="59" spans="1:47">
      <c r="A59" s="393"/>
      <c r="B59" s="263"/>
      <c r="C59" s="263"/>
      <c r="D59" s="263"/>
      <c r="E59" s="263"/>
      <c r="F59" s="263"/>
      <c r="G59" s="393"/>
      <c r="H59" s="393"/>
      <c r="I59" s="393"/>
      <c r="J59" s="393"/>
      <c r="K59" s="393"/>
      <c r="L59" s="263"/>
      <c r="M59" s="263"/>
      <c r="N59" s="263"/>
      <c r="O59" s="263"/>
    </row>
    <row r="60" spans="1:47">
      <c r="A60" s="263"/>
      <c r="B60" s="263"/>
      <c r="C60" s="263"/>
      <c r="D60" s="263"/>
      <c r="E60" s="263"/>
      <c r="F60" s="263"/>
      <c r="G60" s="263"/>
      <c r="H60" s="263"/>
      <c r="I60" s="263"/>
      <c r="J60" s="263"/>
      <c r="K60" s="263"/>
      <c r="L60" s="263"/>
      <c r="M60" s="263"/>
      <c r="N60" s="263"/>
      <c r="O60" s="263"/>
    </row>
    <row r="61" spans="1:47">
      <c r="A61" s="263"/>
      <c r="B61" s="263"/>
      <c r="C61" s="263"/>
      <c r="D61" s="263"/>
      <c r="E61" s="263"/>
      <c r="F61" s="263"/>
      <c r="G61" s="263"/>
      <c r="H61" s="263"/>
      <c r="I61" s="263"/>
      <c r="J61" s="263"/>
      <c r="K61" s="263"/>
      <c r="L61" s="263"/>
      <c r="M61" s="263"/>
      <c r="N61" s="263"/>
      <c r="O61" s="263"/>
    </row>
    <row r="62" spans="1:47">
      <c r="A62" s="263"/>
      <c r="B62" s="263"/>
      <c r="C62" s="263"/>
      <c r="D62" s="263"/>
      <c r="E62" s="263"/>
      <c r="F62" s="263"/>
      <c r="G62" s="263"/>
      <c r="H62" s="263"/>
      <c r="I62" s="263"/>
      <c r="J62" s="263"/>
      <c r="K62" s="263"/>
      <c r="L62" s="263"/>
      <c r="M62" s="263"/>
      <c r="N62" s="263"/>
      <c r="O62" s="263"/>
    </row>
    <row r="63" spans="1:47">
      <c r="A63" s="263"/>
      <c r="B63" s="263"/>
      <c r="C63" s="263"/>
      <c r="D63" s="263"/>
      <c r="E63" s="263"/>
      <c r="F63" s="263"/>
      <c r="G63" s="263"/>
      <c r="H63" s="263"/>
      <c r="I63" s="263"/>
      <c r="J63" s="263"/>
      <c r="K63" s="263"/>
      <c r="L63" s="263"/>
      <c r="M63" s="263"/>
      <c r="N63" s="263"/>
      <c r="O63" s="263"/>
    </row>
    <row r="64" spans="1:47">
      <c r="A64" s="263"/>
      <c r="B64" s="263"/>
      <c r="C64" s="263"/>
      <c r="D64" s="263"/>
      <c r="E64" s="263"/>
      <c r="F64" s="263"/>
      <c r="G64" s="263"/>
      <c r="H64" s="263"/>
      <c r="I64" s="263"/>
      <c r="J64" s="263"/>
      <c r="K64" s="263"/>
      <c r="L64" s="263"/>
      <c r="M64" s="263"/>
      <c r="N64" s="263"/>
      <c r="O64" s="263"/>
    </row>
    <row r="65" spans="1:15">
      <c r="A65" s="263"/>
      <c r="B65" s="263"/>
      <c r="C65" s="263"/>
      <c r="D65" s="263"/>
      <c r="E65" s="263"/>
      <c r="F65" s="263"/>
      <c r="G65" s="263"/>
      <c r="H65" s="263"/>
      <c r="I65" s="263"/>
      <c r="J65" s="263"/>
      <c r="K65" s="263"/>
      <c r="L65" s="263"/>
      <c r="M65" s="263"/>
      <c r="N65" s="263"/>
      <c r="O65" s="263"/>
    </row>
    <row r="66" spans="1:15">
      <c r="A66" s="263"/>
      <c r="B66" s="263"/>
      <c r="C66" s="263"/>
      <c r="D66" s="263"/>
      <c r="E66" s="263"/>
      <c r="F66" s="263"/>
      <c r="G66" s="263"/>
      <c r="H66" s="263"/>
      <c r="I66" s="263"/>
      <c r="J66" s="263"/>
      <c r="K66" s="263"/>
      <c r="L66" s="263"/>
      <c r="M66" s="263"/>
      <c r="N66" s="263"/>
      <c r="O66" s="263"/>
    </row>
    <row r="67" spans="1:15">
      <c r="A67" s="263"/>
      <c r="B67" s="263"/>
      <c r="C67" s="263"/>
      <c r="D67" s="263"/>
      <c r="E67" s="263"/>
      <c r="F67" s="263"/>
      <c r="G67" s="263"/>
      <c r="H67" s="263"/>
      <c r="I67" s="263"/>
      <c r="J67" s="263"/>
      <c r="K67" s="263"/>
      <c r="L67" s="263"/>
      <c r="M67" s="263"/>
      <c r="N67" s="263"/>
      <c r="O67" s="263"/>
    </row>
    <row r="68" spans="1:15">
      <c r="A68" s="263"/>
      <c r="B68" s="263"/>
      <c r="C68" s="263"/>
      <c r="D68" s="263"/>
      <c r="E68" s="263"/>
      <c r="F68" s="263"/>
      <c r="G68" s="263"/>
      <c r="H68" s="263"/>
      <c r="I68" s="263"/>
      <c r="J68" s="263"/>
      <c r="K68" s="263"/>
      <c r="L68" s="263"/>
      <c r="M68" s="263"/>
      <c r="N68" s="263"/>
      <c r="O68" s="263"/>
    </row>
    <row r="69" spans="1:15">
      <c r="B69" s="263"/>
      <c r="C69" s="263"/>
    </row>
    <row r="70" spans="1:15">
      <c r="B70" s="263"/>
      <c r="C70" s="263"/>
    </row>
    <row r="71" spans="1:15">
      <c r="B71" s="263"/>
      <c r="C71" s="263"/>
    </row>
  </sheetData>
  <sheetProtection algorithmName="SHA-512" hashValue="F/YiO0p+NaQzOtnPFEHweEqIaTTXE4xIJzC4NdmMRKeIbiq7oE8W5vQM8m6dn1j2Y88sgZa20Ljte3T3jHQNYg==" saltValue="A3bpW8iD++IoHPrwCr8K/w==" spinCount="100000" sheet="1" objects="1" scenarios="1"/>
  <mergeCells count="81">
    <mergeCell ref="B42:C42"/>
    <mergeCell ref="B25:C25"/>
    <mergeCell ref="B26:C26"/>
    <mergeCell ref="B27:C27"/>
    <mergeCell ref="B28:C28"/>
    <mergeCell ref="B31:C31"/>
    <mergeCell ref="B29:C29"/>
    <mergeCell ref="B20:C20"/>
    <mergeCell ref="B21:C21"/>
    <mergeCell ref="B22:C22"/>
    <mergeCell ref="B23:C23"/>
    <mergeCell ref="B24:C24"/>
    <mergeCell ref="G19:O19"/>
    <mergeCell ref="B7:C7"/>
    <mergeCell ref="B12:C12"/>
    <mergeCell ref="B13:C13"/>
    <mergeCell ref="B14:C14"/>
    <mergeCell ref="B15:C15"/>
    <mergeCell ref="B16:C16"/>
    <mergeCell ref="B17:C17"/>
    <mergeCell ref="B18:C18"/>
    <mergeCell ref="B19:C19"/>
    <mergeCell ref="G12:O12"/>
    <mergeCell ref="G14:O14"/>
    <mergeCell ref="G15:O15"/>
    <mergeCell ref="G17:O17"/>
    <mergeCell ref="G18:O18"/>
    <mergeCell ref="G13:O13"/>
    <mergeCell ref="G16:O16"/>
    <mergeCell ref="E7:F7"/>
    <mergeCell ref="B8:F8"/>
    <mergeCell ref="B9:F9"/>
    <mergeCell ref="B10:F10"/>
    <mergeCell ref="A11:F11"/>
    <mergeCell ref="E6:F6"/>
    <mergeCell ref="A4:F4"/>
    <mergeCell ref="A5:F5"/>
    <mergeCell ref="B6:C6"/>
    <mergeCell ref="A1:C1"/>
    <mergeCell ref="E1:F1"/>
    <mergeCell ref="A2:C2"/>
    <mergeCell ref="E2:F2"/>
    <mergeCell ref="A3:C3"/>
    <mergeCell ref="E3:F3"/>
    <mergeCell ref="G20:O20"/>
    <mergeCell ref="G22:O22"/>
    <mergeCell ref="G23:O23"/>
    <mergeCell ref="G24:O24"/>
    <mergeCell ref="G25:O25"/>
    <mergeCell ref="G26:O26"/>
    <mergeCell ref="G27:O27"/>
    <mergeCell ref="G21:O21"/>
    <mergeCell ref="G43:O43"/>
    <mergeCell ref="G37:O37"/>
    <mergeCell ref="G38:O38"/>
    <mergeCell ref="G39:O39"/>
    <mergeCell ref="G40:O40"/>
    <mergeCell ref="G41:O41"/>
    <mergeCell ref="G32:O32"/>
    <mergeCell ref="G33:O33"/>
    <mergeCell ref="G34:O34"/>
    <mergeCell ref="G35:O35"/>
    <mergeCell ref="G36:O36"/>
    <mergeCell ref="G28:O28"/>
    <mergeCell ref="G31:O31"/>
    <mergeCell ref="G29:O29"/>
    <mergeCell ref="B30:C30"/>
    <mergeCell ref="G30:O30"/>
    <mergeCell ref="B46:C46"/>
    <mergeCell ref="G44:O44"/>
    <mergeCell ref="B32:C32"/>
    <mergeCell ref="B33:C33"/>
    <mergeCell ref="B34:C34"/>
    <mergeCell ref="B35:C35"/>
    <mergeCell ref="B43:C43"/>
    <mergeCell ref="B44:C44"/>
    <mergeCell ref="B36:C36"/>
    <mergeCell ref="B37:C37"/>
    <mergeCell ref="B38:C38"/>
    <mergeCell ref="B39:C39"/>
    <mergeCell ref="B41:C41"/>
  </mergeCells>
  <pageMargins left="0.45" right="0.45" top="0.5" bottom="0.5" header="0.3" footer="0.3"/>
  <pageSetup scale="72" orientation="landscape" r:id="rId1"/>
  <headerFooter>
    <oddFooter>&amp;CFY2022</oddFooter>
  </headerFooter>
  <ignoredErrors>
    <ignoredError sqref="F16" formula="1"/>
  </ignoredError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AU71"/>
  <sheetViews>
    <sheetView zoomScaleNormal="100" zoomScaleSheetLayoutView="50" workbookViewId="0">
      <selection activeCell="M10" sqref="M10"/>
    </sheetView>
  </sheetViews>
  <sheetFormatPr defaultColWidth="8.88671875" defaultRowHeight="14.4"/>
  <cols>
    <col min="1" max="1" width="19" style="276" customWidth="1"/>
    <col min="2" max="2" width="19.6640625" style="409" customWidth="1"/>
    <col min="3" max="3" width="18.109375" style="409" customWidth="1"/>
    <col min="4" max="6" width="12.88671875" style="276" customWidth="1"/>
    <col min="7" max="15" width="8.6640625" style="276" customWidth="1"/>
    <col min="16" max="16" width="9.109375" style="276" customWidth="1"/>
    <col min="17" max="32" width="9.109375" style="71" customWidth="1"/>
    <col min="33" max="16384" width="8.88671875" style="70"/>
  </cols>
  <sheetData>
    <row r="1" spans="1:33" s="74" customFormat="1" ht="15.6">
      <c r="A1" s="554" t="s">
        <v>331</v>
      </c>
      <c r="B1" s="554"/>
      <c r="C1" s="554"/>
      <c r="D1" s="364" t="s">
        <v>240</v>
      </c>
      <c r="E1" s="556" t="str">
        <f>IFERROR(CONCATENATE("FY",RIGHT('Period 3'!$E$1,4)+1),"SET P1 FY")</f>
        <v>FY2028</v>
      </c>
      <c r="F1" s="556"/>
      <c r="G1" s="365"/>
      <c r="H1" s="338"/>
      <c r="I1" s="338"/>
      <c r="J1" s="338"/>
      <c r="K1" s="338"/>
      <c r="L1" s="338"/>
      <c r="M1" s="338"/>
      <c r="N1" s="338"/>
      <c r="O1" s="338"/>
      <c r="P1" s="338"/>
      <c r="Q1" s="75"/>
      <c r="R1" s="75"/>
      <c r="S1" s="75"/>
      <c r="T1" s="75"/>
      <c r="U1" s="75"/>
      <c r="V1" s="72"/>
      <c r="W1" s="72"/>
      <c r="X1" s="72"/>
      <c r="Y1" s="72"/>
      <c r="Z1" s="72"/>
      <c r="AA1" s="72"/>
      <c r="AB1" s="72"/>
      <c r="AC1" s="72"/>
      <c r="AD1" s="72"/>
      <c r="AE1" s="72"/>
      <c r="AF1" s="72"/>
      <c r="AG1" s="72"/>
    </row>
    <row r="2" spans="1:33" s="74" customFormat="1">
      <c r="A2" s="555" t="s">
        <v>28</v>
      </c>
      <c r="B2" s="555"/>
      <c r="C2" s="555"/>
      <c r="D2" s="367" t="s">
        <v>243</v>
      </c>
      <c r="E2" s="558" t="str">
        <f>'Period 1'!E2</f>
        <v>*Select Activity Type*</v>
      </c>
      <c r="F2" s="558"/>
      <c r="G2" s="338"/>
      <c r="H2" s="338"/>
      <c r="I2" s="338"/>
      <c r="J2" s="338"/>
      <c r="K2" s="338"/>
      <c r="L2" s="338"/>
      <c r="M2" s="338"/>
      <c r="N2" s="338"/>
      <c r="O2" s="338"/>
      <c r="P2" s="338"/>
      <c r="Q2" s="75"/>
      <c r="R2" s="75"/>
      <c r="S2" s="75"/>
      <c r="T2" s="75"/>
      <c r="U2" s="75"/>
      <c r="V2" s="72"/>
      <c r="W2" s="72"/>
      <c r="X2" s="72"/>
      <c r="Y2" s="72"/>
      <c r="Z2" s="72"/>
      <c r="AA2" s="72"/>
      <c r="AB2" s="72"/>
      <c r="AC2" s="72"/>
      <c r="AD2" s="72"/>
      <c r="AE2" s="72"/>
      <c r="AF2" s="72"/>
      <c r="AG2" s="72"/>
    </row>
    <row r="3" spans="1:33" s="74" customFormat="1">
      <c r="A3" s="555" t="s">
        <v>29</v>
      </c>
      <c r="B3" s="555"/>
      <c r="C3" s="555"/>
      <c r="D3" s="367" t="s">
        <v>241</v>
      </c>
      <c r="E3" s="558" t="str">
        <f>'Period 1'!E3</f>
        <v>*Select Location*</v>
      </c>
      <c r="F3" s="558"/>
      <c r="G3" s="338"/>
      <c r="H3" s="338"/>
      <c r="I3" s="338"/>
      <c r="J3" s="338"/>
      <c r="K3" s="338"/>
      <c r="L3" s="338"/>
      <c r="M3" s="338"/>
      <c r="N3" s="338"/>
      <c r="O3" s="338"/>
      <c r="P3" s="338"/>
      <c r="Q3" s="75"/>
      <c r="R3" s="75"/>
      <c r="S3" s="75"/>
      <c r="T3" s="75"/>
      <c r="U3" s="75"/>
      <c r="V3" s="72"/>
      <c r="W3" s="72"/>
      <c r="X3" s="72"/>
      <c r="Y3" s="72"/>
      <c r="Z3" s="72"/>
      <c r="AA3" s="72"/>
      <c r="AB3" s="72"/>
      <c r="AC3" s="72"/>
      <c r="AD3" s="72"/>
      <c r="AE3" s="72"/>
      <c r="AF3" s="72"/>
      <c r="AG3" s="72"/>
    </row>
    <row r="4" spans="1:33" s="74" customFormat="1">
      <c r="A4" s="550"/>
      <c r="B4" s="550"/>
      <c r="C4" s="550"/>
      <c r="D4" s="550"/>
      <c r="E4" s="550"/>
      <c r="F4" s="550"/>
      <c r="G4" s="338"/>
      <c r="H4" s="338"/>
      <c r="I4" s="338"/>
      <c r="J4" s="338"/>
      <c r="K4" s="338"/>
      <c r="L4" s="338"/>
      <c r="M4" s="338"/>
      <c r="N4" s="338"/>
      <c r="O4" s="338"/>
      <c r="P4" s="338"/>
      <c r="Q4" s="75"/>
      <c r="R4" s="75"/>
      <c r="S4" s="75"/>
      <c r="T4" s="75"/>
      <c r="U4" s="75"/>
      <c r="V4" s="72"/>
      <c r="W4" s="72"/>
      <c r="X4" s="72"/>
      <c r="Y4" s="72"/>
      <c r="Z4" s="72"/>
      <c r="AA4" s="72"/>
      <c r="AB4" s="72"/>
      <c r="AC4" s="72"/>
      <c r="AD4" s="72"/>
      <c r="AE4" s="72"/>
      <c r="AF4" s="72"/>
      <c r="AG4" s="72"/>
    </row>
    <row r="5" spans="1:33">
      <c r="A5" s="551" t="s">
        <v>30</v>
      </c>
      <c r="B5" s="551"/>
      <c r="C5" s="551"/>
      <c r="D5" s="551"/>
      <c r="E5" s="551"/>
      <c r="F5" s="551"/>
    </row>
    <row r="6" spans="1:33">
      <c r="A6" s="394" t="s">
        <v>31</v>
      </c>
      <c r="B6" s="552" t="str">
        <f>'Period 1'!$B$6</f>
        <v>Cover Page Not Completed</v>
      </c>
      <c r="C6" s="553"/>
      <c r="D6" s="410" t="s">
        <v>32</v>
      </c>
      <c r="E6" s="579">
        <f>'Cover Page'!$D$32</f>
        <v>0</v>
      </c>
      <c r="F6" s="580"/>
    </row>
    <row r="7" spans="1:33">
      <c r="A7" s="396" t="s">
        <v>33</v>
      </c>
      <c r="B7" s="552" t="str">
        <f>'Period 1'!$B$7</f>
        <v>Cover Page Not Completed</v>
      </c>
      <c r="C7" s="553"/>
      <c r="D7" s="411" t="s">
        <v>34</v>
      </c>
      <c r="E7" s="579">
        <f>'Cover Page'!$G$32</f>
        <v>0</v>
      </c>
      <c r="F7" s="580"/>
    </row>
    <row r="8" spans="1:33">
      <c r="A8" s="398" t="s">
        <v>35</v>
      </c>
      <c r="B8" s="583" t="str">
        <f>'Period 1'!$B$8</f>
        <v>Cover Page Not Completed</v>
      </c>
      <c r="C8" s="584"/>
      <c r="D8" s="584"/>
      <c r="E8" s="584"/>
      <c r="F8" s="585"/>
    </row>
    <row r="9" spans="1:33">
      <c r="A9" s="398" t="s">
        <v>36</v>
      </c>
      <c r="B9" s="583" t="str">
        <f>'Period 1'!$B$9</f>
        <v>Cover Page Not Completed</v>
      </c>
      <c r="C9" s="584"/>
      <c r="D9" s="584"/>
      <c r="E9" s="584"/>
      <c r="F9" s="585"/>
    </row>
    <row r="10" spans="1:33">
      <c r="A10" s="398" t="s">
        <v>37</v>
      </c>
      <c r="B10" s="583" t="str">
        <f>'Period 1'!$B$10</f>
        <v>Cover Page Not Completed</v>
      </c>
      <c r="C10" s="584"/>
      <c r="D10" s="584"/>
      <c r="E10" s="584"/>
      <c r="F10" s="585"/>
    </row>
    <row r="11" spans="1:33">
      <c r="A11" s="586"/>
      <c r="B11" s="587"/>
      <c r="C11" s="587"/>
      <c r="D11" s="587"/>
      <c r="E11" s="587"/>
      <c r="F11" s="587"/>
    </row>
    <row r="12" spans="1:33">
      <c r="A12" s="374" t="s">
        <v>167</v>
      </c>
      <c r="B12" s="567" t="s">
        <v>189</v>
      </c>
      <c r="C12" s="568"/>
      <c r="D12" s="375" t="s">
        <v>36</v>
      </c>
      <c r="E12" s="376" t="s">
        <v>39</v>
      </c>
      <c r="F12" s="375" t="s">
        <v>40</v>
      </c>
      <c r="G12" s="545" t="s">
        <v>100</v>
      </c>
      <c r="H12" s="546"/>
      <c r="I12" s="546"/>
      <c r="J12" s="546"/>
      <c r="K12" s="546"/>
      <c r="L12" s="546"/>
      <c r="M12" s="546"/>
      <c r="N12" s="546"/>
      <c r="O12" s="546"/>
    </row>
    <row r="13" spans="1:33">
      <c r="A13" s="377" t="s">
        <v>168</v>
      </c>
      <c r="B13" s="569" t="s">
        <v>111</v>
      </c>
      <c r="C13" s="570"/>
      <c r="D13" s="378">
        <f>SUM(D14:D15)</f>
        <v>0</v>
      </c>
      <c r="E13" s="378">
        <f>SUM(E14:E15)</f>
        <v>0</v>
      </c>
      <c r="F13" s="378">
        <f>SUM(D13:E13)</f>
        <v>0</v>
      </c>
      <c r="G13" s="590"/>
      <c r="H13" s="591"/>
      <c r="I13" s="591"/>
      <c r="J13" s="591"/>
      <c r="K13" s="591"/>
      <c r="L13" s="591"/>
      <c r="M13" s="591"/>
      <c r="N13" s="591"/>
      <c r="O13" s="592"/>
    </row>
    <row r="14" spans="1:33">
      <c r="A14" s="379"/>
      <c r="B14" s="571" t="s">
        <v>109</v>
      </c>
      <c r="C14" s="572"/>
      <c r="D14" s="399">
        <f>ROUND(SUM('Salary Worksheet'!U10:V23)+SUM('Salary Worksheet'!U27:U39),0)</f>
        <v>0</v>
      </c>
      <c r="E14" s="399">
        <f>ROUND(SUM('CostShare Salary Worksheet'!U10:V23)+SUM('CostShare Salary Worksheet'!U27:U39),0)</f>
        <v>0</v>
      </c>
      <c r="F14" s="399">
        <f t="shared" ref="F14:F44" si="0">SUM(D14,E14)</f>
        <v>0</v>
      </c>
      <c r="G14" s="537"/>
      <c r="H14" s="538"/>
      <c r="I14" s="538"/>
      <c r="J14" s="538"/>
      <c r="K14" s="538"/>
      <c r="L14" s="538"/>
      <c r="M14" s="538"/>
      <c r="N14" s="538"/>
      <c r="O14" s="539"/>
    </row>
    <row r="15" spans="1:33">
      <c r="A15" s="377"/>
      <c r="B15" s="571" t="s">
        <v>41</v>
      </c>
      <c r="C15" s="572"/>
      <c r="D15" s="399">
        <f>ROUND(SUM('Salary Worksheet'!V27:V39),0)</f>
        <v>0</v>
      </c>
      <c r="E15" s="399">
        <f>ROUND(SUM('CostShare Salary Worksheet'!V27:V39),0)</f>
        <v>0</v>
      </c>
      <c r="F15" s="399">
        <f t="shared" si="0"/>
        <v>0</v>
      </c>
      <c r="G15" s="537"/>
      <c r="H15" s="538"/>
      <c r="I15" s="538"/>
      <c r="J15" s="538"/>
      <c r="K15" s="538"/>
      <c r="L15" s="538"/>
      <c r="M15" s="538"/>
      <c r="N15" s="538"/>
      <c r="O15" s="539"/>
    </row>
    <row r="16" spans="1:33">
      <c r="A16" s="377" t="s">
        <v>171</v>
      </c>
      <c r="B16" s="569" t="s">
        <v>112</v>
      </c>
      <c r="C16" s="570"/>
      <c r="D16" s="401">
        <f>SUM(D17:D19)</f>
        <v>0</v>
      </c>
      <c r="E16" s="401">
        <f>SUM(E17:E19)</f>
        <v>0</v>
      </c>
      <c r="F16" s="401">
        <f>SUM(D16:E16)</f>
        <v>0</v>
      </c>
      <c r="G16" s="537"/>
      <c r="H16" s="538"/>
      <c r="I16" s="538"/>
      <c r="J16" s="538"/>
      <c r="K16" s="538"/>
      <c r="L16" s="538"/>
      <c r="M16" s="538"/>
      <c r="N16" s="538"/>
      <c r="O16" s="539"/>
    </row>
    <row r="17" spans="1:33">
      <c r="A17" s="377"/>
      <c r="B17" s="571" t="s">
        <v>108</v>
      </c>
      <c r="C17" s="572"/>
      <c r="D17" s="399">
        <f>ROUND(SUM('Salary Worksheet'!U67:V75),0)</f>
        <v>0</v>
      </c>
      <c r="E17" s="399">
        <f>ROUND(SUM('CostShare Salary Worksheet'!U67:V75),0)</f>
        <v>0</v>
      </c>
      <c r="F17" s="399">
        <f t="shared" si="0"/>
        <v>0</v>
      </c>
      <c r="G17" s="537"/>
      <c r="H17" s="538"/>
      <c r="I17" s="538"/>
      <c r="J17" s="538"/>
      <c r="K17" s="538"/>
      <c r="L17" s="538"/>
      <c r="M17" s="538"/>
      <c r="N17" s="538"/>
      <c r="O17" s="539"/>
    </row>
    <row r="18" spans="1:33">
      <c r="A18" s="377"/>
      <c r="B18" s="571" t="s">
        <v>20</v>
      </c>
      <c r="C18" s="572"/>
      <c r="D18" s="399">
        <f>ROUND(SUM('Salary Worksheet'!U43:U53)+SUM('Salary Worksheet'!V43:V51),0)</f>
        <v>0</v>
      </c>
      <c r="E18" s="399">
        <f>ROUND(SUM('CostShare Salary Worksheet'!U43:U51)+SUM('CostShare Salary Worksheet'!V43:V51),0)</f>
        <v>0</v>
      </c>
      <c r="F18" s="399">
        <f t="shared" si="0"/>
        <v>0</v>
      </c>
      <c r="G18" s="537"/>
      <c r="H18" s="538"/>
      <c r="I18" s="538"/>
      <c r="J18" s="538"/>
      <c r="K18" s="538"/>
      <c r="L18" s="538"/>
      <c r="M18" s="538"/>
      <c r="N18" s="538"/>
      <c r="O18" s="539"/>
    </row>
    <row r="19" spans="1:33">
      <c r="A19" s="377"/>
      <c r="B19" s="571" t="s">
        <v>24</v>
      </c>
      <c r="C19" s="572"/>
      <c r="D19" s="399">
        <f>ROUND(SUM('Salary Worksheet'!U55:V63),0)</f>
        <v>0</v>
      </c>
      <c r="E19" s="399">
        <f>ROUND(SUM('CostShare Salary Worksheet'!U55:V63),0)</f>
        <v>0</v>
      </c>
      <c r="F19" s="399">
        <f t="shared" si="0"/>
        <v>0</v>
      </c>
      <c r="G19" s="537"/>
      <c r="H19" s="538"/>
      <c r="I19" s="538"/>
      <c r="J19" s="538"/>
      <c r="K19" s="538"/>
      <c r="L19" s="538"/>
      <c r="M19" s="538"/>
      <c r="N19" s="538"/>
      <c r="O19" s="539"/>
    </row>
    <row r="20" spans="1:33">
      <c r="A20" s="377" t="s">
        <v>172</v>
      </c>
      <c r="B20" s="573" t="s">
        <v>15</v>
      </c>
      <c r="C20" s="574"/>
      <c r="D20" s="400">
        <f>IFERROR(ROUND(SUM('Salary Worksheet'!W10:W23)+SUM('Salary Worksheet'!W27:W39)+SUM('Salary Worksheet'!W43:W51)+SUM('Salary Worksheet'!W53:W63)+SUM('Salary Worksheet'!W67:W75),0),"FISCAL YR")</f>
        <v>0</v>
      </c>
      <c r="E20" s="400">
        <f>IFERROR(ROUND(SUM('CostShare Salary Worksheet'!W10:W23)+SUM('CostShare Salary Worksheet'!W27:W39)+SUM('CostShare Salary Worksheet'!W43:W51)+SUM('CostShare Salary Worksheet'!W55:W63)+SUM('CostShare Salary Worksheet'!W67:W75),0),"FISCAL YR")</f>
        <v>0</v>
      </c>
      <c r="F20" s="400">
        <f>SUM(D20,E20)</f>
        <v>0</v>
      </c>
      <c r="G20" s="537"/>
      <c r="H20" s="538"/>
      <c r="I20" s="538"/>
      <c r="J20" s="538"/>
      <c r="K20" s="538"/>
      <c r="L20" s="538"/>
      <c r="M20" s="538"/>
      <c r="N20" s="538"/>
      <c r="O20" s="539"/>
    </row>
    <row r="21" spans="1:33">
      <c r="A21" s="377"/>
      <c r="B21" s="543" t="s">
        <v>133</v>
      </c>
      <c r="C21" s="544"/>
      <c r="D21" s="402">
        <f>SUM(D14:D15,D17:D20)</f>
        <v>0</v>
      </c>
      <c r="E21" s="402">
        <f>SUM(E14:E15,E17:E20)</f>
        <v>0</v>
      </c>
      <c r="F21" s="402">
        <f>SUM(D21,E21)</f>
        <v>0</v>
      </c>
      <c r="G21" s="537"/>
      <c r="H21" s="538"/>
      <c r="I21" s="538"/>
      <c r="J21" s="538"/>
      <c r="K21" s="538"/>
      <c r="L21" s="538"/>
      <c r="M21" s="538"/>
      <c r="N21" s="538"/>
      <c r="O21" s="539"/>
    </row>
    <row r="22" spans="1:33">
      <c r="A22" s="377" t="s">
        <v>173</v>
      </c>
      <c r="B22" s="535" t="s">
        <v>120</v>
      </c>
      <c r="C22" s="536"/>
      <c r="D22" s="91">
        <v>0</v>
      </c>
      <c r="E22" s="91">
        <v>0</v>
      </c>
      <c r="F22" s="399">
        <f>SUM(D22,E22)</f>
        <v>0</v>
      </c>
      <c r="G22" s="537"/>
      <c r="H22" s="538"/>
      <c r="I22" s="538"/>
      <c r="J22" s="538"/>
      <c r="K22" s="538"/>
      <c r="L22" s="538"/>
      <c r="M22" s="538"/>
      <c r="N22" s="538"/>
      <c r="O22" s="539"/>
    </row>
    <row r="23" spans="1:33">
      <c r="A23" s="377" t="s">
        <v>174</v>
      </c>
      <c r="B23" s="535" t="s">
        <v>113</v>
      </c>
      <c r="C23" s="536"/>
      <c r="D23" s="91">
        <v>0</v>
      </c>
      <c r="E23" s="91">
        <v>0</v>
      </c>
      <c r="F23" s="399">
        <f>SUM(D23,E23)</f>
        <v>0</v>
      </c>
      <c r="G23" s="537"/>
      <c r="H23" s="538"/>
      <c r="I23" s="538"/>
      <c r="J23" s="538"/>
      <c r="K23" s="538"/>
      <c r="L23" s="538"/>
      <c r="M23" s="538"/>
      <c r="N23" s="538"/>
      <c r="O23" s="539"/>
    </row>
    <row r="24" spans="1:33">
      <c r="A24" s="385" t="s">
        <v>175</v>
      </c>
      <c r="B24" s="535" t="s">
        <v>114</v>
      </c>
      <c r="C24" s="536"/>
      <c r="D24" s="91">
        <v>0</v>
      </c>
      <c r="E24" s="91">
        <v>0</v>
      </c>
      <c r="F24" s="399">
        <f t="shared" si="0"/>
        <v>0</v>
      </c>
      <c r="G24" s="537"/>
      <c r="H24" s="538"/>
      <c r="I24" s="538"/>
      <c r="J24" s="538"/>
      <c r="K24" s="538"/>
      <c r="L24" s="538"/>
      <c r="M24" s="538"/>
      <c r="N24" s="538"/>
      <c r="O24" s="539"/>
    </row>
    <row r="25" spans="1:33">
      <c r="A25" s="385" t="s">
        <v>176</v>
      </c>
      <c r="B25" s="535" t="s">
        <v>115</v>
      </c>
      <c r="C25" s="536"/>
      <c r="D25" s="91">
        <v>0</v>
      </c>
      <c r="E25" s="91">
        <v>0</v>
      </c>
      <c r="F25" s="399">
        <f t="shared" si="0"/>
        <v>0</v>
      </c>
      <c r="G25" s="537"/>
      <c r="H25" s="538"/>
      <c r="I25" s="538"/>
      <c r="J25" s="538"/>
      <c r="K25" s="538"/>
      <c r="L25" s="538"/>
      <c r="M25" s="538"/>
      <c r="N25" s="538"/>
      <c r="O25" s="539"/>
    </row>
    <row r="26" spans="1:33">
      <c r="A26" s="385" t="s">
        <v>177</v>
      </c>
      <c r="B26" s="535" t="s">
        <v>191</v>
      </c>
      <c r="C26" s="536"/>
      <c r="D26" s="91">
        <v>0</v>
      </c>
      <c r="E26" s="91">
        <v>0</v>
      </c>
      <c r="F26" s="399">
        <f t="shared" si="0"/>
        <v>0</v>
      </c>
      <c r="G26" s="537"/>
      <c r="H26" s="538"/>
      <c r="I26" s="538"/>
      <c r="J26" s="538"/>
      <c r="K26" s="538"/>
      <c r="L26" s="538"/>
      <c r="M26" s="538"/>
      <c r="N26" s="538"/>
      <c r="O26" s="539"/>
    </row>
    <row r="27" spans="1:33" s="74" customFormat="1" ht="25.5" customHeight="1">
      <c r="A27" s="385" t="s">
        <v>178</v>
      </c>
      <c r="B27" s="535" t="s">
        <v>127</v>
      </c>
      <c r="C27" s="536"/>
      <c r="D27" s="89">
        <v>0</v>
      </c>
      <c r="E27" s="89">
        <v>0</v>
      </c>
      <c r="F27" s="380">
        <f t="shared" si="0"/>
        <v>0</v>
      </c>
      <c r="G27" s="537" t="s">
        <v>464</v>
      </c>
      <c r="H27" s="538"/>
      <c r="I27" s="538"/>
      <c r="J27" s="538"/>
      <c r="K27" s="538"/>
      <c r="L27" s="538"/>
      <c r="M27" s="538"/>
      <c r="N27" s="538"/>
      <c r="O27" s="539"/>
      <c r="P27" s="409"/>
      <c r="Q27" s="72"/>
      <c r="R27" s="72"/>
      <c r="S27" s="72"/>
      <c r="T27" s="72"/>
      <c r="U27" s="72"/>
      <c r="V27" s="72"/>
      <c r="W27" s="72"/>
      <c r="X27" s="72"/>
      <c r="Y27" s="72"/>
      <c r="Z27" s="72"/>
      <c r="AA27" s="72"/>
      <c r="AB27" s="72"/>
      <c r="AC27" s="72"/>
      <c r="AD27" s="72"/>
      <c r="AE27" s="72"/>
      <c r="AF27" s="72"/>
      <c r="AG27" s="72"/>
    </row>
    <row r="28" spans="1:33" s="74" customFormat="1" ht="25.5" customHeight="1">
      <c r="A28" s="385" t="s">
        <v>179</v>
      </c>
      <c r="B28" s="535" t="s">
        <v>170</v>
      </c>
      <c r="C28" s="536"/>
      <c r="D28" s="89">
        <v>0</v>
      </c>
      <c r="E28" s="89">
        <v>0</v>
      </c>
      <c r="F28" s="380">
        <f t="shared" si="0"/>
        <v>0</v>
      </c>
      <c r="G28" s="537" t="s">
        <v>464</v>
      </c>
      <c r="H28" s="538"/>
      <c r="I28" s="538"/>
      <c r="J28" s="538"/>
      <c r="K28" s="538"/>
      <c r="L28" s="538"/>
      <c r="M28" s="538"/>
      <c r="N28" s="538"/>
      <c r="O28" s="539"/>
      <c r="P28" s="409"/>
      <c r="Q28" s="72"/>
      <c r="R28" s="72"/>
      <c r="S28" s="72"/>
      <c r="T28" s="72"/>
      <c r="U28" s="72"/>
      <c r="V28" s="72"/>
      <c r="W28" s="72"/>
      <c r="X28" s="72"/>
      <c r="Y28" s="72"/>
      <c r="Z28" s="72"/>
      <c r="AA28" s="72"/>
      <c r="AB28" s="72"/>
      <c r="AC28" s="72"/>
      <c r="AD28" s="72"/>
      <c r="AE28" s="72"/>
      <c r="AF28" s="72"/>
      <c r="AG28" s="72"/>
    </row>
    <row r="29" spans="1:33" s="74" customFormat="1" ht="25.5" customHeight="1">
      <c r="A29" s="385" t="s">
        <v>459</v>
      </c>
      <c r="B29" s="535" t="s">
        <v>461</v>
      </c>
      <c r="C29" s="536"/>
      <c r="D29" s="89">
        <v>0</v>
      </c>
      <c r="E29" s="89">
        <v>0</v>
      </c>
      <c r="F29" s="380">
        <f t="shared" si="0"/>
        <v>0</v>
      </c>
      <c r="G29" s="537" t="s">
        <v>463</v>
      </c>
      <c r="H29" s="538"/>
      <c r="I29" s="538"/>
      <c r="J29" s="538"/>
      <c r="K29" s="538"/>
      <c r="L29" s="538"/>
      <c r="M29" s="538"/>
      <c r="N29" s="538"/>
      <c r="O29" s="539"/>
      <c r="P29" s="409"/>
      <c r="Q29" s="72"/>
      <c r="R29" s="72"/>
      <c r="S29" s="72"/>
      <c r="T29" s="72"/>
      <c r="U29" s="72"/>
      <c r="V29" s="72"/>
      <c r="W29" s="72"/>
      <c r="X29" s="72"/>
      <c r="Y29" s="72"/>
      <c r="Z29" s="72"/>
      <c r="AA29" s="72"/>
      <c r="AB29" s="72"/>
      <c r="AC29" s="72"/>
      <c r="AD29" s="72"/>
      <c r="AE29" s="72"/>
      <c r="AF29" s="72"/>
      <c r="AG29" s="72"/>
    </row>
    <row r="30" spans="1:33" s="74" customFormat="1" ht="25.5" customHeight="1">
      <c r="A30" s="385" t="s">
        <v>460</v>
      </c>
      <c r="B30" s="535" t="s">
        <v>462</v>
      </c>
      <c r="C30" s="536"/>
      <c r="D30" s="89">
        <v>0</v>
      </c>
      <c r="E30" s="89">
        <v>0</v>
      </c>
      <c r="F30" s="380">
        <f t="shared" si="0"/>
        <v>0</v>
      </c>
      <c r="G30" s="537" t="s">
        <v>463</v>
      </c>
      <c r="H30" s="538"/>
      <c r="I30" s="538"/>
      <c r="J30" s="538"/>
      <c r="K30" s="538"/>
      <c r="L30" s="538"/>
      <c r="M30" s="538"/>
      <c r="N30" s="538"/>
      <c r="O30" s="539"/>
      <c r="P30" s="409"/>
      <c r="Q30" s="72"/>
      <c r="R30" s="72"/>
      <c r="S30" s="72"/>
      <c r="T30" s="72"/>
      <c r="U30" s="72"/>
      <c r="V30" s="72"/>
      <c r="W30" s="72"/>
      <c r="X30" s="72"/>
      <c r="Y30" s="72"/>
      <c r="Z30" s="72"/>
      <c r="AA30" s="72"/>
      <c r="AB30" s="72"/>
      <c r="AC30" s="72"/>
      <c r="AD30" s="72"/>
      <c r="AE30" s="72"/>
      <c r="AF30" s="72"/>
      <c r="AG30" s="72"/>
    </row>
    <row r="31" spans="1:33">
      <c r="A31" s="385" t="s">
        <v>180</v>
      </c>
      <c r="B31" s="535" t="s">
        <v>116</v>
      </c>
      <c r="C31" s="536"/>
      <c r="D31" s="91">
        <v>0</v>
      </c>
      <c r="E31" s="91">
        <v>0</v>
      </c>
      <c r="F31" s="399">
        <f t="shared" si="0"/>
        <v>0</v>
      </c>
      <c r="G31" s="537"/>
      <c r="H31" s="538"/>
      <c r="I31" s="538"/>
      <c r="J31" s="538"/>
      <c r="K31" s="538"/>
      <c r="L31" s="538"/>
      <c r="M31" s="538"/>
      <c r="N31" s="538"/>
      <c r="O31" s="539"/>
    </row>
    <row r="32" spans="1:33">
      <c r="A32" s="385" t="s">
        <v>181</v>
      </c>
      <c r="B32" s="535" t="s">
        <v>117</v>
      </c>
      <c r="C32" s="536"/>
      <c r="D32" s="91">
        <v>0</v>
      </c>
      <c r="E32" s="91">
        <v>0</v>
      </c>
      <c r="F32" s="399">
        <f t="shared" si="0"/>
        <v>0</v>
      </c>
      <c r="G32" s="537"/>
      <c r="H32" s="538"/>
      <c r="I32" s="538"/>
      <c r="J32" s="538"/>
      <c r="K32" s="538"/>
      <c r="L32" s="538"/>
      <c r="M32" s="538"/>
      <c r="N32" s="538"/>
      <c r="O32" s="539"/>
    </row>
    <row r="33" spans="1:33">
      <c r="A33" s="385" t="s">
        <v>182</v>
      </c>
      <c r="B33" s="535" t="s">
        <v>128</v>
      </c>
      <c r="C33" s="536"/>
      <c r="D33" s="91">
        <v>0</v>
      </c>
      <c r="E33" s="91">
        <v>0</v>
      </c>
      <c r="F33" s="399">
        <f t="shared" si="0"/>
        <v>0</v>
      </c>
      <c r="G33" s="540"/>
      <c r="H33" s="541"/>
      <c r="I33" s="541"/>
      <c r="J33" s="541"/>
      <c r="K33" s="541"/>
      <c r="L33" s="541"/>
      <c r="M33" s="541"/>
      <c r="N33" s="541"/>
      <c r="O33" s="542"/>
    </row>
    <row r="34" spans="1:33">
      <c r="A34" s="385" t="s">
        <v>183</v>
      </c>
      <c r="B34" s="535" t="s">
        <v>118</v>
      </c>
      <c r="C34" s="536"/>
      <c r="D34" s="91">
        <v>0</v>
      </c>
      <c r="E34" s="91">
        <v>0</v>
      </c>
      <c r="F34" s="399">
        <f t="shared" si="0"/>
        <v>0</v>
      </c>
      <c r="G34" s="537"/>
      <c r="H34" s="538"/>
      <c r="I34" s="538"/>
      <c r="J34" s="538"/>
      <c r="K34" s="538"/>
      <c r="L34" s="538"/>
      <c r="M34" s="538"/>
      <c r="N34" s="538"/>
      <c r="O34" s="539"/>
    </row>
    <row r="35" spans="1:33">
      <c r="A35" s="385" t="s">
        <v>184</v>
      </c>
      <c r="B35" s="535" t="s">
        <v>121</v>
      </c>
      <c r="C35" s="536"/>
      <c r="D35" s="91">
        <v>0</v>
      </c>
      <c r="E35" s="91">
        <v>0</v>
      </c>
      <c r="F35" s="399">
        <f t="shared" si="0"/>
        <v>0</v>
      </c>
      <c r="G35" s="537"/>
      <c r="H35" s="538"/>
      <c r="I35" s="538"/>
      <c r="J35" s="538"/>
      <c r="K35" s="538"/>
      <c r="L35" s="538"/>
      <c r="M35" s="538"/>
      <c r="N35" s="538"/>
      <c r="O35" s="539"/>
    </row>
    <row r="36" spans="1:33" ht="27.6">
      <c r="A36" s="385" t="s">
        <v>187</v>
      </c>
      <c r="B36" s="535" t="s">
        <v>119</v>
      </c>
      <c r="C36" s="536"/>
      <c r="D36" s="91">
        <v>0</v>
      </c>
      <c r="E36" s="91">
        <v>0</v>
      </c>
      <c r="F36" s="399">
        <f t="shared" si="0"/>
        <v>0</v>
      </c>
      <c r="G36" s="537"/>
      <c r="H36" s="538"/>
      <c r="I36" s="538"/>
      <c r="J36" s="538"/>
      <c r="K36" s="538"/>
      <c r="L36" s="538"/>
      <c r="M36" s="538"/>
      <c r="N36" s="538"/>
      <c r="O36" s="539"/>
    </row>
    <row r="37" spans="1:33">
      <c r="A37" s="385" t="s">
        <v>185</v>
      </c>
      <c r="B37" s="535" t="s">
        <v>129</v>
      </c>
      <c r="C37" s="536"/>
      <c r="D37" s="92">
        <v>0</v>
      </c>
      <c r="E37" s="91">
        <v>0</v>
      </c>
      <c r="F37" s="399">
        <f t="shared" si="0"/>
        <v>0</v>
      </c>
      <c r="G37" s="537"/>
      <c r="H37" s="538"/>
      <c r="I37" s="538"/>
      <c r="J37" s="538"/>
      <c r="K37" s="538"/>
      <c r="L37" s="538"/>
      <c r="M37" s="538"/>
      <c r="N37" s="538"/>
      <c r="O37" s="539"/>
    </row>
    <row r="38" spans="1:33">
      <c r="A38" s="385" t="s">
        <v>186</v>
      </c>
      <c r="B38" s="535" t="s">
        <v>169</v>
      </c>
      <c r="C38" s="536"/>
      <c r="D38" s="91">
        <v>0</v>
      </c>
      <c r="E38" s="92">
        <v>0</v>
      </c>
      <c r="F38" s="399">
        <f t="shared" si="0"/>
        <v>0</v>
      </c>
      <c r="G38" s="537"/>
      <c r="H38" s="538"/>
      <c r="I38" s="538"/>
      <c r="J38" s="538"/>
      <c r="K38" s="538"/>
      <c r="L38" s="538"/>
      <c r="M38" s="538"/>
      <c r="N38" s="538"/>
      <c r="O38" s="539"/>
    </row>
    <row r="39" spans="1:33">
      <c r="A39" s="385"/>
      <c r="B39" s="575" t="s">
        <v>125</v>
      </c>
      <c r="C39" s="576"/>
      <c r="D39" s="402">
        <f>SUM(D21:D38)</f>
        <v>0</v>
      </c>
      <c r="E39" s="402">
        <f>SUM(E21:E38)</f>
        <v>0</v>
      </c>
      <c r="F39" s="402">
        <f t="shared" si="0"/>
        <v>0</v>
      </c>
      <c r="G39" s="537"/>
      <c r="H39" s="538"/>
      <c r="I39" s="538"/>
      <c r="J39" s="538"/>
      <c r="K39" s="538"/>
      <c r="L39" s="538"/>
      <c r="M39" s="538"/>
      <c r="N39" s="538"/>
      <c r="O39" s="539"/>
    </row>
    <row r="40" spans="1:33">
      <c r="A40" s="403"/>
      <c r="B40" s="387" t="s">
        <v>190</v>
      </c>
      <c r="C40" s="388" t="str">
        <f>IF(LEFT('Cover Page'!$C$17,(FIND(" ",'Cover Page'!$C$17,1)-1))="*Select","Complete CoverPage",LEFT('Cover Page'!$C$17,(FIND(" ",'Cover Page'!$C$17,1)-1)))</f>
        <v>Complete CoverPage</v>
      </c>
      <c r="D40" s="389" t="str">
        <f>_xlfn.XLOOKUP($C$40,$B$49:$B$51,D$49:D$51,"UNDEFINED")</f>
        <v>UNDEFINED</v>
      </c>
      <c r="E40" s="389">
        <f>IF('Cover Page'!$H$21="Yes",_xlfn.XLOOKUP($C$40,$B$49:$B$51,E$49:E$51,"UNDEFINED"),_xlfn.XLOOKUP("MTDC",$B$49:$B$51,E$49:E$51,"UNDEFINED"))</f>
        <v>0</v>
      </c>
      <c r="F40" s="380">
        <f t="shared" si="0"/>
        <v>0</v>
      </c>
      <c r="G40" s="540"/>
      <c r="H40" s="541"/>
      <c r="I40" s="541"/>
      <c r="J40" s="541"/>
      <c r="K40" s="541"/>
      <c r="L40" s="541"/>
      <c r="M40" s="541"/>
      <c r="N40" s="541"/>
      <c r="O40" s="542"/>
    </row>
    <row r="41" spans="1:33" ht="15" customHeight="1">
      <c r="A41" s="385"/>
      <c r="B41" s="577" t="s">
        <v>326</v>
      </c>
      <c r="C41" s="578"/>
      <c r="D41" s="390">
        <f>'Cover Page'!$I$17</f>
        <v>0</v>
      </c>
      <c r="E41" s="390">
        <f>IFERROR(IF('Cover Page'!$I$23="Yes",0,IF('Cover Page'!$H$21="Yes",$D$41,HLOOKUP('Cover Page'!$E$6,Rates!$B$34:$Z$45,$C$47,FALSE))),0)</f>
        <v>0</v>
      </c>
      <c r="F41" s="391"/>
      <c r="G41" s="540"/>
      <c r="H41" s="541"/>
      <c r="I41" s="541"/>
      <c r="J41" s="541"/>
      <c r="K41" s="541"/>
      <c r="L41" s="541"/>
      <c r="M41" s="541"/>
      <c r="N41" s="541"/>
      <c r="O41" s="542"/>
    </row>
    <row r="42" spans="1:33" ht="15" customHeight="1">
      <c r="A42" s="385"/>
      <c r="B42" s="535" t="s">
        <v>238</v>
      </c>
      <c r="C42" s="536"/>
      <c r="D42" s="390"/>
      <c r="E42" s="382">
        <f>IF(OR('Cover Page'!$F$19="No",'Cover Page'!$I$22="Yes",'Cover Page'!$I$23="Yes",$F$46&lt;0),0,MIN($F$46,('Cover Page'!$G$20-SUM('Period 1:Period 3'!$E$42))))</f>
        <v>0</v>
      </c>
      <c r="F42" s="391"/>
      <c r="G42" s="136"/>
      <c r="H42" s="137"/>
      <c r="I42" s="137"/>
      <c r="J42" s="137"/>
      <c r="K42" s="137"/>
      <c r="L42" s="137"/>
      <c r="M42" s="137"/>
      <c r="N42" s="137"/>
      <c r="O42" s="138"/>
    </row>
    <row r="43" spans="1:33">
      <c r="A43" s="385" t="s">
        <v>188</v>
      </c>
      <c r="B43" s="543" t="s">
        <v>123</v>
      </c>
      <c r="C43" s="544"/>
      <c r="D43" s="384" t="str">
        <f>IFERROR(ROUND((D40*D41),0),"UNDEFINED")</f>
        <v>UNDEFINED</v>
      </c>
      <c r="E43" s="384">
        <f>(ROUND((E40*E41)+E42,0))</f>
        <v>0</v>
      </c>
      <c r="F43" s="384">
        <f t="shared" si="0"/>
        <v>0</v>
      </c>
      <c r="G43" s="540"/>
      <c r="H43" s="541"/>
      <c r="I43" s="541"/>
      <c r="J43" s="541"/>
      <c r="K43" s="541"/>
      <c r="L43" s="541"/>
      <c r="M43" s="541"/>
      <c r="N43" s="541"/>
      <c r="O43" s="542"/>
    </row>
    <row r="44" spans="1:33" ht="15" customHeight="1">
      <c r="A44" s="392"/>
      <c r="B44" s="543" t="s">
        <v>124</v>
      </c>
      <c r="C44" s="544"/>
      <c r="D44" s="384" t="str">
        <f>IFERROR(D39+D43,"UNDEFINED")</f>
        <v>UNDEFINED</v>
      </c>
      <c r="E44" s="384">
        <f>IFERROR(E39+E43,"UNDEFINED")</f>
        <v>0</v>
      </c>
      <c r="F44" s="384">
        <f t="shared" si="0"/>
        <v>0</v>
      </c>
      <c r="G44" s="540"/>
      <c r="H44" s="541"/>
      <c r="I44" s="541"/>
      <c r="J44" s="541"/>
      <c r="K44" s="541"/>
      <c r="L44" s="541"/>
      <c r="M44" s="541"/>
      <c r="N44" s="541"/>
      <c r="O44" s="542"/>
    </row>
    <row r="45" spans="1:33" s="79" customFormat="1">
      <c r="A45" s="263"/>
      <c r="B45" s="263"/>
      <c r="C45" s="263"/>
      <c r="D45" s="263"/>
      <c r="E45" s="263"/>
      <c r="F45" s="263"/>
      <c r="G45" s="263"/>
      <c r="H45" s="263"/>
      <c r="I45" s="263"/>
      <c r="J45" s="263"/>
      <c r="K45" s="263"/>
      <c r="L45" s="263"/>
      <c r="M45" s="263"/>
      <c r="N45" s="263"/>
      <c r="O45" s="263"/>
      <c r="P45" s="263"/>
      <c r="Q45" s="69"/>
      <c r="R45" s="69"/>
      <c r="S45" s="69"/>
      <c r="T45" s="69"/>
      <c r="U45" s="69"/>
      <c r="V45" s="69"/>
      <c r="W45" s="69"/>
      <c r="X45" s="69"/>
      <c r="Y45" s="69"/>
      <c r="Z45" s="69"/>
      <c r="AA45" s="69"/>
      <c r="AB45" s="69"/>
      <c r="AC45" s="69"/>
      <c r="AD45" s="69"/>
      <c r="AE45" s="69"/>
      <c r="AF45" s="69"/>
    </row>
    <row r="46" spans="1:33" s="85" customFormat="1" ht="15" customHeight="1">
      <c r="A46" s="263"/>
      <c r="B46" s="543" t="s">
        <v>238</v>
      </c>
      <c r="C46" s="544"/>
      <c r="D46" s="384" t="str">
        <f>IF(IFERROR(ROUND((D49*HLOOKUP('Cover Page'!$E$6,Rates!$B$34:$Z$45,$C$47,FALSE)),0)-D43,"CoverPage")&lt;0,0,IFERROR(ROUND((D49*HLOOKUP('Cover Page'!$E$6,Rates!$B$34:$Z$45,$C$47,FALSE)),0)-D43,"CoverPage"))</f>
        <v>CoverPage</v>
      </c>
      <c r="E46" s="384" t="str">
        <f>IF(IFERROR(ROUND((E49*HLOOKUP('Cover Page'!$E$6,Rates!$B$34:$Z$45,$C$47,FALSE)),0)-(ROUND((E40*E41),0)),"CoverPage")&lt;0,0,IFERROR(ROUND((E49*HLOOKUP('Cover Page'!$E$6,Rates!$B$34:$Z$45,$C$47,FALSE)),0)-(ROUND((E40*E41),0)),"CoverPage"))</f>
        <v>CoverPage</v>
      </c>
      <c r="F46" s="384">
        <f>SUM(D46:E46)</f>
        <v>0</v>
      </c>
      <c r="G46" s="280" t="str">
        <f>IF(AND($E$44&lt;&gt;0,'Cover Page'!$F$19&lt;&gt;"Yes"),"ERROR: COST SHARE BUDGET EXISTS ON AWARD WITH NO COST SHARE",IF(SUM('Period 1:Period 4'!$E$42)&gt;'Cover Page'!$G$20,"ERROR: COST SHARE BUDGET EXCEEDS COST SHARE BUDGET LIMIT",""))</f>
        <v/>
      </c>
      <c r="H46" s="263"/>
      <c r="I46" s="263"/>
      <c r="J46" s="263"/>
      <c r="K46" s="263"/>
      <c r="L46" s="263"/>
      <c r="M46" s="263"/>
      <c r="N46" s="263"/>
      <c r="O46" s="263"/>
      <c r="P46" s="263"/>
      <c r="Q46" s="76"/>
      <c r="R46" s="76"/>
      <c r="S46" s="76"/>
      <c r="T46" s="76"/>
      <c r="U46" s="76"/>
      <c r="V46" s="76"/>
      <c r="W46" s="76"/>
      <c r="X46" s="76"/>
      <c r="Y46" s="76"/>
      <c r="Z46" s="76"/>
      <c r="AA46" s="76"/>
      <c r="AB46" s="76"/>
      <c r="AC46" s="76"/>
      <c r="AD46" s="76"/>
      <c r="AE46" s="76"/>
      <c r="AF46" s="76"/>
      <c r="AG46" s="76"/>
    </row>
    <row r="47" spans="1:33" s="85" customFormat="1">
      <c r="A47" s="393"/>
      <c r="B47" s="393" t="str">
        <f>CONCATENATE(E3,".",E2)</f>
        <v>*Select Location*.*Select Activity Type*</v>
      </c>
      <c r="C47" s="393" t="e">
        <f>MATCH($B$47,Rates!$X$34:$X$45,0)</f>
        <v>#N/A</v>
      </c>
      <c r="D47" s="226"/>
      <c r="E47" s="404" t="s">
        <v>239</v>
      </c>
      <c r="F47" s="263"/>
      <c r="G47" s="263"/>
      <c r="H47" s="263"/>
      <c r="I47" s="263"/>
      <c r="J47" s="263"/>
      <c r="K47" s="263"/>
      <c r="L47" s="263"/>
      <c r="M47" s="263"/>
      <c r="N47" s="263"/>
      <c r="O47" s="263"/>
      <c r="P47" s="263"/>
      <c r="Q47" s="76"/>
      <c r="R47" s="76"/>
      <c r="S47" s="76"/>
      <c r="T47" s="76"/>
      <c r="U47" s="76"/>
      <c r="V47" s="76"/>
      <c r="W47" s="76"/>
      <c r="X47" s="76"/>
      <c r="Y47" s="76"/>
      <c r="Z47" s="76"/>
      <c r="AA47" s="76"/>
      <c r="AB47" s="76"/>
      <c r="AC47" s="76"/>
      <c r="AD47" s="76"/>
      <c r="AE47" s="76"/>
      <c r="AF47" s="76"/>
      <c r="AG47" s="76"/>
    </row>
    <row r="48" spans="1:33" s="79" customFormat="1">
      <c r="A48" s="393"/>
      <c r="B48" s="405"/>
      <c r="C48" s="405"/>
      <c r="D48" s="405"/>
      <c r="E48" s="405"/>
      <c r="F48" s="405"/>
      <c r="G48" s="263"/>
      <c r="H48" s="263"/>
      <c r="I48" s="263"/>
      <c r="J48" s="393"/>
      <c r="K48" s="263"/>
      <c r="L48" s="263"/>
      <c r="M48" s="263"/>
      <c r="N48" s="263"/>
      <c r="O48" s="263"/>
      <c r="P48" s="263"/>
      <c r="Q48" s="69"/>
      <c r="R48" s="69"/>
      <c r="S48" s="69"/>
      <c r="T48" s="69"/>
      <c r="U48" s="69"/>
      <c r="V48" s="69"/>
      <c r="W48" s="69"/>
      <c r="X48" s="69"/>
      <c r="Y48" s="69"/>
      <c r="Z48" s="69"/>
      <c r="AA48" s="69"/>
      <c r="AB48" s="69"/>
      <c r="AC48" s="69"/>
      <c r="AD48" s="69"/>
      <c r="AE48" s="69"/>
      <c r="AF48" s="69"/>
    </row>
    <row r="49" spans="1:47" s="79" customFormat="1">
      <c r="A49" s="405"/>
      <c r="B49" s="406" t="s">
        <v>321</v>
      </c>
      <c r="C49" s="406"/>
      <c r="D49" s="407">
        <f>SUM(D21:D25)+D26+D27+D31+D34+D37+D29</f>
        <v>0</v>
      </c>
      <c r="E49" s="407">
        <f>SUM(E21:E25)+E26+E27+E31+E34+E37+E29</f>
        <v>0</v>
      </c>
      <c r="F49" s="405"/>
      <c r="G49" s="408"/>
      <c r="H49" s="408"/>
      <c r="I49" s="408"/>
      <c r="J49" s="405"/>
      <c r="K49" s="408"/>
      <c r="L49" s="408"/>
      <c r="M49" s="408"/>
      <c r="N49" s="408"/>
      <c r="O49" s="263"/>
      <c r="P49" s="263"/>
      <c r="Q49" s="69"/>
      <c r="R49" s="69"/>
      <c r="S49" s="69"/>
      <c r="T49" s="69"/>
      <c r="U49" s="69"/>
      <c r="V49" s="69"/>
      <c r="W49" s="69"/>
      <c r="X49" s="69"/>
      <c r="Y49" s="69"/>
      <c r="Z49" s="69"/>
      <c r="AA49" s="69"/>
      <c r="AB49" s="69"/>
      <c r="AC49" s="69"/>
      <c r="AD49" s="69"/>
      <c r="AE49" s="69"/>
      <c r="AF49" s="69"/>
      <c r="AG49" s="80"/>
      <c r="AH49" s="80"/>
      <c r="AI49" s="80"/>
      <c r="AJ49" s="80"/>
      <c r="AK49" s="80"/>
      <c r="AL49" s="80"/>
      <c r="AM49" s="80"/>
      <c r="AN49" s="80"/>
      <c r="AO49" s="80"/>
      <c r="AP49" s="80"/>
      <c r="AQ49" s="80"/>
      <c r="AR49" s="80"/>
      <c r="AS49" s="80"/>
      <c r="AT49" s="80"/>
      <c r="AU49" s="80"/>
    </row>
    <row r="50" spans="1:47" s="79" customFormat="1">
      <c r="A50" s="405"/>
      <c r="B50" s="406" t="s">
        <v>347</v>
      </c>
      <c r="C50" s="406"/>
      <c r="D50" s="407">
        <f>SUM(D21:D38)</f>
        <v>0</v>
      </c>
      <c r="E50" s="407">
        <f>SUM(E21:E38)</f>
        <v>0</v>
      </c>
      <c r="F50" s="405"/>
      <c r="G50" s="408"/>
      <c r="H50" s="408"/>
      <c r="I50" s="408"/>
      <c r="J50" s="405"/>
      <c r="K50" s="408"/>
      <c r="L50" s="408"/>
      <c r="M50" s="408"/>
      <c r="N50" s="408"/>
      <c r="O50" s="263"/>
      <c r="P50" s="263"/>
      <c r="Q50" s="69"/>
      <c r="R50" s="69"/>
      <c r="S50" s="69"/>
      <c r="T50" s="69"/>
      <c r="U50" s="69"/>
      <c r="V50" s="69"/>
      <c r="W50" s="69"/>
      <c r="X50" s="69"/>
      <c r="Y50" s="69"/>
      <c r="Z50" s="69"/>
      <c r="AA50" s="69"/>
      <c r="AB50" s="69"/>
      <c r="AC50" s="69"/>
      <c r="AD50" s="69"/>
      <c r="AE50" s="69"/>
      <c r="AF50" s="69"/>
      <c r="AG50" s="80"/>
      <c r="AH50" s="80"/>
      <c r="AI50" s="80"/>
      <c r="AJ50" s="80"/>
      <c r="AK50" s="80"/>
      <c r="AL50" s="80"/>
      <c r="AM50" s="80"/>
      <c r="AN50" s="80"/>
      <c r="AO50" s="80"/>
      <c r="AP50" s="80"/>
      <c r="AQ50" s="80"/>
      <c r="AR50" s="80"/>
      <c r="AS50" s="80"/>
      <c r="AT50" s="80"/>
      <c r="AU50" s="80"/>
    </row>
    <row r="51" spans="1:47" s="79" customFormat="1">
      <c r="A51" s="405"/>
      <c r="B51" s="406" t="s">
        <v>237</v>
      </c>
      <c r="C51" s="406"/>
      <c r="D51" s="407">
        <v>0</v>
      </c>
      <c r="E51" s="407">
        <v>0</v>
      </c>
      <c r="F51" s="405"/>
      <c r="G51" s="408"/>
      <c r="H51" s="408"/>
      <c r="I51" s="408"/>
      <c r="J51" s="405"/>
      <c r="K51" s="408"/>
      <c r="L51" s="408"/>
      <c r="M51" s="408"/>
      <c r="N51" s="408"/>
      <c r="O51" s="263"/>
      <c r="P51" s="263"/>
      <c r="Q51" s="69"/>
      <c r="R51" s="69"/>
      <c r="S51" s="69"/>
      <c r="T51" s="69"/>
      <c r="U51" s="69"/>
      <c r="V51" s="69"/>
      <c r="W51" s="69"/>
      <c r="X51" s="69"/>
      <c r="Y51" s="69"/>
      <c r="Z51" s="69"/>
      <c r="AA51" s="69"/>
      <c r="AB51" s="69"/>
      <c r="AC51" s="69"/>
      <c r="AD51" s="69"/>
      <c r="AE51" s="69"/>
      <c r="AF51" s="69"/>
      <c r="AG51" s="80"/>
      <c r="AH51" s="80"/>
      <c r="AI51" s="80"/>
      <c r="AJ51" s="80"/>
      <c r="AK51" s="80"/>
      <c r="AL51" s="80"/>
      <c r="AM51" s="80"/>
      <c r="AN51" s="80"/>
      <c r="AO51" s="80"/>
      <c r="AP51" s="80"/>
      <c r="AQ51" s="80"/>
      <c r="AR51" s="80"/>
      <c r="AS51" s="80"/>
      <c r="AT51" s="80"/>
      <c r="AU51" s="80"/>
    </row>
    <row r="52" spans="1:47" s="79" customFormat="1">
      <c r="A52" s="405"/>
      <c r="B52" s="405"/>
      <c r="C52" s="405"/>
      <c r="D52" s="405"/>
      <c r="E52" s="405"/>
      <c r="F52" s="405"/>
      <c r="G52" s="405"/>
      <c r="H52" s="405"/>
      <c r="I52" s="405"/>
      <c r="J52" s="405"/>
      <c r="K52" s="408"/>
      <c r="L52" s="408"/>
      <c r="M52" s="408"/>
      <c r="N52" s="408"/>
      <c r="O52" s="263"/>
      <c r="P52" s="263"/>
      <c r="Q52" s="69"/>
      <c r="R52" s="69"/>
      <c r="S52" s="69"/>
      <c r="T52" s="69"/>
      <c r="U52" s="69"/>
      <c r="V52" s="69"/>
      <c r="W52" s="69"/>
      <c r="X52" s="69"/>
      <c r="Y52" s="69"/>
      <c r="Z52" s="69"/>
      <c r="AA52" s="69"/>
      <c r="AB52" s="69"/>
      <c r="AC52" s="69"/>
      <c r="AD52" s="69"/>
      <c r="AE52" s="69"/>
      <c r="AF52" s="69"/>
      <c r="AG52" s="80"/>
      <c r="AH52" s="80"/>
      <c r="AI52" s="80"/>
      <c r="AJ52" s="80"/>
      <c r="AK52" s="80"/>
      <c r="AL52" s="80"/>
      <c r="AM52" s="80"/>
      <c r="AN52" s="80"/>
      <c r="AO52" s="80"/>
      <c r="AP52" s="80"/>
      <c r="AQ52" s="80"/>
      <c r="AR52" s="80"/>
      <c r="AS52" s="80"/>
      <c r="AT52" s="80"/>
      <c r="AU52" s="80"/>
    </row>
    <row r="53" spans="1:47" s="79" customFormat="1">
      <c r="A53" s="405"/>
      <c r="B53" s="393"/>
      <c r="C53" s="393"/>
      <c r="D53" s="393"/>
      <c r="E53" s="393"/>
      <c r="F53" s="393"/>
      <c r="G53" s="405"/>
      <c r="H53" s="405"/>
      <c r="I53" s="405"/>
      <c r="J53" s="405"/>
      <c r="K53" s="408"/>
      <c r="L53" s="408"/>
      <c r="M53" s="408"/>
      <c r="N53" s="408"/>
      <c r="O53" s="263"/>
      <c r="P53" s="263"/>
      <c r="Q53" s="69"/>
      <c r="R53" s="69"/>
      <c r="S53" s="69"/>
      <c r="T53" s="69"/>
      <c r="U53" s="69"/>
      <c r="V53" s="69"/>
      <c r="W53" s="69"/>
      <c r="X53" s="69"/>
      <c r="Y53" s="69"/>
      <c r="Z53" s="69"/>
      <c r="AA53" s="69"/>
      <c r="AB53" s="69"/>
      <c r="AC53" s="69"/>
      <c r="AD53" s="69"/>
      <c r="AE53" s="69"/>
      <c r="AF53" s="69"/>
      <c r="AG53" s="80"/>
      <c r="AH53" s="80"/>
      <c r="AI53" s="80"/>
      <c r="AJ53" s="80"/>
      <c r="AK53" s="80"/>
      <c r="AL53" s="80"/>
      <c r="AM53" s="80"/>
      <c r="AN53" s="80"/>
      <c r="AO53" s="80"/>
      <c r="AP53" s="80"/>
      <c r="AQ53" s="80"/>
      <c r="AR53" s="80"/>
      <c r="AS53" s="80"/>
      <c r="AT53" s="80"/>
      <c r="AU53" s="80"/>
    </row>
    <row r="54" spans="1:47" s="79" customFormat="1">
      <c r="A54" s="405"/>
      <c r="B54" s="393"/>
      <c r="C54" s="393"/>
      <c r="D54" s="393"/>
      <c r="E54" s="393"/>
      <c r="F54" s="393"/>
      <c r="G54" s="405"/>
      <c r="H54" s="405"/>
      <c r="I54" s="405"/>
      <c r="J54" s="405"/>
      <c r="K54" s="408"/>
      <c r="L54" s="408"/>
      <c r="M54" s="408"/>
      <c r="N54" s="408"/>
      <c r="O54" s="263"/>
      <c r="P54" s="263"/>
      <c r="Q54" s="69"/>
      <c r="R54" s="69"/>
      <c r="S54" s="69"/>
      <c r="T54" s="69"/>
      <c r="U54" s="69"/>
      <c r="V54" s="69"/>
      <c r="W54" s="69"/>
      <c r="X54" s="69"/>
      <c r="Y54" s="69"/>
      <c r="Z54" s="69"/>
      <c r="AA54" s="69"/>
      <c r="AB54" s="69"/>
      <c r="AC54" s="69"/>
      <c r="AD54" s="69"/>
      <c r="AE54" s="69"/>
      <c r="AF54" s="69"/>
      <c r="AG54" s="80"/>
      <c r="AH54" s="80"/>
      <c r="AI54" s="80"/>
      <c r="AJ54" s="80"/>
      <c r="AK54" s="80"/>
      <c r="AL54" s="80"/>
      <c r="AM54" s="80"/>
      <c r="AN54" s="80"/>
      <c r="AO54" s="80"/>
      <c r="AP54" s="80"/>
      <c r="AQ54" s="80"/>
      <c r="AR54" s="80"/>
      <c r="AS54" s="80"/>
      <c r="AT54" s="80"/>
      <c r="AU54" s="80"/>
    </row>
    <row r="55" spans="1:47" s="79" customFormat="1">
      <c r="A55" s="405"/>
      <c r="B55" s="393"/>
      <c r="C55" s="393"/>
      <c r="D55" s="393"/>
      <c r="E55" s="393"/>
      <c r="F55" s="393"/>
      <c r="G55" s="393"/>
      <c r="H55" s="393"/>
      <c r="I55" s="393"/>
      <c r="J55" s="393"/>
      <c r="K55" s="263"/>
      <c r="L55" s="263"/>
      <c r="M55" s="263"/>
      <c r="N55" s="263"/>
      <c r="O55" s="263"/>
      <c r="P55" s="263"/>
      <c r="Q55" s="69"/>
      <c r="R55" s="69"/>
      <c r="S55" s="69"/>
      <c r="T55" s="69"/>
      <c r="U55" s="69"/>
      <c r="V55" s="69"/>
      <c r="W55" s="69"/>
      <c r="X55" s="69"/>
      <c r="Y55" s="69"/>
      <c r="Z55" s="69"/>
      <c r="AA55" s="69"/>
      <c r="AB55" s="69"/>
      <c r="AC55" s="69"/>
      <c r="AD55" s="69"/>
      <c r="AE55" s="69"/>
      <c r="AF55" s="69"/>
    </row>
    <row r="56" spans="1:47">
      <c r="A56" s="393"/>
      <c r="B56" s="393"/>
      <c r="C56" s="393"/>
      <c r="D56" s="405"/>
      <c r="E56" s="405"/>
      <c r="F56" s="405"/>
      <c r="G56" s="393"/>
      <c r="H56" s="393"/>
      <c r="I56" s="393"/>
      <c r="J56" s="393"/>
      <c r="K56" s="263"/>
      <c r="L56" s="263"/>
      <c r="M56" s="263"/>
      <c r="N56" s="263"/>
      <c r="O56" s="263"/>
      <c r="P56" s="263"/>
    </row>
    <row r="57" spans="1:47">
      <c r="A57" s="393"/>
      <c r="B57" s="263"/>
      <c r="C57" s="263"/>
      <c r="D57" s="263"/>
      <c r="E57" s="263"/>
      <c r="F57" s="263"/>
      <c r="G57" s="393"/>
      <c r="H57" s="393"/>
      <c r="I57" s="393"/>
      <c r="J57" s="393"/>
      <c r="K57" s="263"/>
      <c r="L57" s="263"/>
      <c r="M57" s="263"/>
      <c r="N57" s="263"/>
      <c r="O57" s="263"/>
      <c r="P57" s="263"/>
    </row>
    <row r="58" spans="1:47">
      <c r="A58" s="393"/>
      <c r="B58" s="263"/>
      <c r="C58" s="263"/>
      <c r="D58" s="263"/>
      <c r="E58" s="263"/>
      <c r="F58" s="263"/>
      <c r="G58" s="393"/>
      <c r="H58" s="393"/>
      <c r="I58" s="393"/>
      <c r="J58" s="393"/>
      <c r="K58" s="263"/>
      <c r="L58" s="263"/>
      <c r="M58" s="263"/>
      <c r="N58" s="263"/>
      <c r="O58" s="263"/>
      <c r="P58" s="263"/>
    </row>
    <row r="59" spans="1:47">
      <c r="A59" s="393"/>
      <c r="B59" s="263"/>
      <c r="C59" s="263"/>
      <c r="D59" s="263"/>
      <c r="E59" s="263"/>
      <c r="F59" s="263"/>
      <c r="G59" s="393"/>
      <c r="H59" s="393"/>
      <c r="I59" s="393"/>
      <c r="J59" s="393"/>
      <c r="K59" s="263"/>
      <c r="L59" s="263"/>
      <c r="M59" s="263"/>
      <c r="N59" s="263"/>
      <c r="O59" s="263"/>
      <c r="P59" s="263"/>
    </row>
    <row r="60" spans="1:47">
      <c r="A60" s="263"/>
      <c r="B60" s="263"/>
      <c r="C60" s="263"/>
      <c r="D60" s="263"/>
      <c r="E60" s="263"/>
      <c r="F60" s="263"/>
      <c r="G60" s="263"/>
      <c r="H60" s="263"/>
      <c r="I60" s="263"/>
      <c r="J60" s="263"/>
      <c r="K60" s="263"/>
      <c r="L60" s="263"/>
      <c r="M60" s="263"/>
      <c r="N60" s="263"/>
      <c r="O60" s="263"/>
      <c r="P60" s="263"/>
    </row>
    <row r="61" spans="1:47">
      <c r="A61" s="263"/>
      <c r="B61" s="263"/>
      <c r="C61" s="263"/>
      <c r="D61" s="263"/>
      <c r="E61" s="263"/>
      <c r="F61" s="263"/>
      <c r="G61" s="263"/>
      <c r="H61" s="263"/>
      <c r="I61" s="263"/>
      <c r="J61" s="263"/>
      <c r="K61" s="263"/>
      <c r="L61" s="263"/>
      <c r="M61" s="263"/>
      <c r="N61" s="263"/>
      <c r="O61" s="263"/>
      <c r="P61" s="263"/>
    </row>
    <row r="62" spans="1:47">
      <c r="A62" s="263"/>
      <c r="B62" s="263"/>
      <c r="C62" s="263"/>
      <c r="D62" s="263"/>
      <c r="E62" s="263"/>
      <c r="F62" s="263"/>
      <c r="G62" s="263"/>
      <c r="H62" s="263"/>
      <c r="I62" s="263"/>
      <c r="J62" s="263"/>
      <c r="K62" s="263"/>
      <c r="L62" s="263"/>
      <c r="M62" s="263"/>
      <c r="N62" s="263"/>
      <c r="O62" s="263"/>
      <c r="P62" s="263"/>
    </row>
    <row r="63" spans="1:47">
      <c r="A63" s="263"/>
      <c r="B63" s="263"/>
      <c r="C63" s="263"/>
      <c r="D63" s="263"/>
      <c r="E63" s="263"/>
      <c r="F63" s="263"/>
      <c r="G63" s="263"/>
      <c r="H63" s="263"/>
      <c r="I63" s="263"/>
      <c r="J63" s="263"/>
      <c r="K63" s="263"/>
      <c r="L63" s="263"/>
      <c r="M63" s="263"/>
      <c r="N63" s="263"/>
      <c r="O63" s="263"/>
      <c r="P63" s="263"/>
    </row>
    <row r="64" spans="1:47">
      <c r="A64" s="263"/>
      <c r="B64" s="263"/>
      <c r="C64" s="263"/>
      <c r="D64" s="263"/>
      <c r="E64" s="263"/>
      <c r="F64" s="263"/>
      <c r="G64" s="263"/>
      <c r="H64" s="263"/>
      <c r="I64" s="263"/>
      <c r="J64" s="263"/>
      <c r="K64" s="263"/>
      <c r="L64" s="263"/>
      <c r="M64" s="263"/>
      <c r="N64" s="263"/>
      <c r="O64" s="263"/>
    </row>
    <row r="65" spans="1:15">
      <c r="A65" s="263"/>
      <c r="B65" s="263"/>
      <c r="C65" s="263"/>
      <c r="D65" s="263"/>
      <c r="E65" s="263"/>
      <c r="F65" s="263"/>
      <c r="G65" s="263"/>
      <c r="H65" s="263"/>
      <c r="I65" s="263"/>
      <c r="J65" s="263"/>
      <c r="K65" s="263"/>
      <c r="L65" s="263"/>
      <c r="M65" s="263"/>
      <c r="N65" s="263"/>
      <c r="O65" s="263"/>
    </row>
    <row r="66" spans="1:15">
      <c r="B66" s="263"/>
      <c r="C66" s="263"/>
    </row>
    <row r="67" spans="1:15">
      <c r="B67" s="263"/>
      <c r="C67" s="263"/>
    </row>
    <row r="68" spans="1:15">
      <c r="B68" s="263"/>
      <c r="C68" s="263"/>
    </row>
    <row r="69" spans="1:15">
      <c r="B69" s="263"/>
      <c r="C69" s="263"/>
    </row>
    <row r="70" spans="1:15">
      <c r="B70" s="263"/>
      <c r="C70" s="263"/>
    </row>
    <row r="71" spans="1:15">
      <c r="B71" s="263"/>
      <c r="C71" s="263"/>
    </row>
  </sheetData>
  <sheetProtection algorithmName="SHA-512" hashValue="ELIgng657rGwvsGgrMGnzabTj4/Nln45NB8Bxj4L7SxQEM0pcGl803kU6sJlyjXig9nWf8ElkSZ53OlyVCEesA==" saltValue="1PVWAwODMAhYMbapjOXKrw==" spinCount="100000" sheet="1" objects="1" scenarios="1"/>
  <mergeCells count="81">
    <mergeCell ref="B42:C42"/>
    <mergeCell ref="B25:C25"/>
    <mergeCell ref="B26:C26"/>
    <mergeCell ref="B27:C27"/>
    <mergeCell ref="B28:C28"/>
    <mergeCell ref="B31:C31"/>
    <mergeCell ref="B29:C29"/>
    <mergeCell ref="B20:C20"/>
    <mergeCell ref="B21:C21"/>
    <mergeCell ref="B22:C22"/>
    <mergeCell ref="B23:C23"/>
    <mergeCell ref="B24:C24"/>
    <mergeCell ref="G19:O19"/>
    <mergeCell ref="B7:C7"/>
    <mergeCell ref="B12:C12"/>
    <mergeCell ref="B13:C13"/>
    <mergeCell ref="B14:C14"/>
    <mergeCell ref="B15:C15"/>
    <mergeCell ref="B16:C16"/>
    <mergeCell ref="B17:C17"/>
    <mergeCell ref="B18:C18"/>
    <mergeCell ref="B19:C19"/>
    <mergeCell ref="G12:O12"/>
    <mergeCell ref="G14:O14"/>
    <mergeCell ref="G15:O15"/>
    <mergeCell ref="G17:O17"/>
    <mergeCell ref="G18:O18"/>
    <mergeCell ref="G13:O13"/>
    <mergeCell ref="G16:O16"/>
    <mergeCell ref="E7:F7"/>
    <mergeCell ref="B8:F8"/>
    <mergeCell ref="B9:F9"/>
    <mergeCell ref="B10:F10"/>
    <mergeCell ref="A11:F11"/>
    <mergeCell ref="E6:F6"/>
    <mergeCell ref="A4:F4"/>
    <mergeCell ref="A5:F5"/>
    <mergeCell ref="B6:C6"/>
    <mergeCell ref="A1:C1"/>
    <mergeCell ref="E1:F1"/>
    <mergeCell ref="A2:C2"/>
    <mergeCell ref="E2:F2"/>
    <mergeCell ref="A3:C3"/>
    <mergeCell ref="E3:F3"/>
    <mergeCell ref="G20:O20"/>
    <mergeCell ref="G22:O22"/>
    <mergeCell ref="G23:O23"/>
    <mergeCell ref="G24:O24"/>
    <mergeCell ref="G25:O25"/>
    <mergeCell ref="G26:O26"/>
    <mergeCell ref="G27:O27"/>
    <mergeCell ref="G21:O21"/>
    <mergeCell ref="G43:O43"/>
    <mergeCell ref="G37:O37"/>
    <mergeCell ref="G38:O38"/>
    <mergeCell ref="G39:O39"/>
    <mergeCell ref="G40:O40"/>
    <mergeCell ref="G41:O41"/>
    <mergeCell ref="G32:O32"/>
    <mergeCell ref="G33:O33"/>
    <mergeCell ref="G34:O34"/>
    <mergeCell ref="G35:O35"/>
    <mergeCell ref="G36:O36"/>
    <mergeCell ref="G28:O28"/>
    <mergeCell ref="G31:O31"/>
    <mergeCell ref="G29:O29"/>
    <mergeCell ref="B30:C30"/>
    <mergeCell ref="G30:O30"/>
    <mergeCell ref="B46:C46"/>
    <mergeCell ref="G44:O44"/>
    <mergeCell ref="B32:C32"/>
    <mergeCell ref="B33:C33"/>
    <mergeCell ref="B34:C34"/>
    <mergeCell ref="B35:C35"/>
    <mergeCell ref="B43:C43"/>
    <mergeCell ref="B44:C44"/>
    <mergeCell ref="B36:C36"/>
    <mergeCell ref="B37:C37"/>
    <mergeCell ref="B38:C38"/>
    <mergeCell ref="B39:C39"/>
    <mergeCell ref="B41:C41"/>
  </mergeCells>
  <pageMargins left="0.45" right="0.45" top="0.5" bottom="0.5" header="0.3" footer="0.3"/>
  <pageSetup scale="72" orientation="landscape" r:id="rId1"/>
  <headerFooter>
    <oddFooter>&amp;CFY2022</oddFooter>
  </headerFooter>
  <ignoredErrors>
    <ignoredError sqref="F16" formula="1"/>
  </ignoredError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AU71"/>
  <sheetViews>
    <sheetView zoomScaleNormal="100" workbookViewId="0">
      <selection activeCell="M8" sqref="M8"/>
    </sheetView>
  </sheetViews>
  <sheetFormatPr defaultColWidth="8.88671875" defaultRowHeight="14.4"/>
  <cols>
    <col min="1" max="1" width="19" style="276" customWidth="1"/>
    <col min="2" max="2" width="19.6640625" style="409" customWidth="1"/>
    <col min="3" max="3" width="18.109375" style="409" customWidth="1"/>
    <col min="4" max="6" width="12.88671875" style="276" customWidth="1"/>
    <col min="7" max="15" width="8.6640625" style="276" customWidth="1"/>
    <col min="16" max="32" width="9.109375" style="71" customWidth="1"/>
    <col min="33" max="16384" width="8.88671875" style="70"/>
  </cols>
  <sheetData>
    <row r="1" spans="1:33" s="74" customFormat="1" ht="15.6">
      <c r="A1" s="554" t="s">
        <v>332</v>
      </c>
      <c r="B1" s="554"/>
      <c r="C1" s="554"/>
      <c r="D1" s="364" t="s">
        <v>240</v>
      </c>
      <c r="E1" s="556" t="str">
        <f>IFERROR(CONCATENATE("FY",RIGHT('Period 4'!$E$1,4)+1),"SET P1 FY")</f>
        <v>FY2029</v>
      </c>
      <c r="F1" s="556"/>
      <c r="G1" s="365"/>
      <c r="H1" s="338"/>
      <c r="I1" s="338"/>
      <c r="J1" s="338"/>
      <c r="K1" s="338"/>
      <c r="L1" s="338"/>
      <c r="M1" s="338"/>
      <c r="N1" s="338"/>
      <c r="O1" s="338"/>
      <c r="P1" s="75"/>
      <c r="Q1" s="75"/>
      <c r="R1" s="75"/>
      <c r="S1" s="75"/>
      <c r="T1" s="75"/>
      <c r="U1" s="75"/>
      <c r="V1" s="72"/>
      <c r="W1" s="72"/>
      <c r="X1" s="72"/>
      <c r="Y1" s="72"/>
      <c r="Z1" s="72"/>
      <c r="AA1" s="72"/>
      <c r="AB1" s="72"/>
      <c r="AC1" s="72"/>
      <c r="AD1" s="72"/>
      <c r="AE1" s="72"/>
      <c r="AF1" s="72"/>
      <c r="AG1" s="72"/>
    </row>
    <row r="2" spans="1:33" s="74" customFormat="1">
      <c r="A2" s="555" t="s">
        <v>28</v>
      </c>
      <c r="B2" s="555"/>
      <c r="C2" s="555"/>
      <c r="D2" s="367" t="s">
        <v>243</v>
      </c>
      <c r="E2" s="558" t="str">
        <f>'Period 1'!E2</f>
        <v>*Select Activity Type*</v>
      </c>
      <c r="F2" s="558"/>
      <c r="G2" s="338"/>
      <c r="H2" s="338"/>
      <c r="I2" s="338"/>
      <c r="J2" s="338"/>
      <c r="K2" s="338"/>
      <c r="L2" s="338"/>
      <c r="M2" s="338"/>
      <c r="N2" s="338"/>
      <c r="O2" s="338"/>
      <c r="P2" s="75"/>
      <c r="Q2" s="75"/>
      <c r="R2" s="75"/>
      <c r="S2" s="75"/>
      <c r="T2" s="75"/>
      <c r="U2" s="75"/>
      <c r="V2" s="72"/>
      <c r="W2" s="72"/>
      <c r="X2" s="72"/>
      <c r="Y2" s="72"/>
      <c r="Z2" s="72"/>
      <c r="AA2" s="72"/>
      <c r="AB2" s="72"/>
      <c r="AC2" s="72"/>
      <c r="AD2" s="72"/>
      <c r="AE2" s="72"/>
      <c r="AF2" s="72"/>
      <c r="AG2" s="72"/>
    </row>
    <row r="3" spans="1:33" s="74" customFormat="1">
      <c r="A3" s="555" t="s">
        <v>29</v>
      </c>
      <c r="B3" s="555"/>
      <c r="C3" s="555"/>
      <c r="D3" s="367" t="s">
        <v>241</v>
      </c>
      <c r="E3" s="558" t="str">
        <f>'Period 1'!E3</f>
        <v>*Select Location*</v>
      </c>
      <c r="F3" s="558"/>
      <c r="G3" s="338"/>
      <c r="H3" s="338"/>
      <c r="I3" s="338"/>
      <c r="J3" s="338"/>
      <c r="K3" s="338"/>
      <c r="L3" s="338"/>
      <c r="M3" s="338"/>
      <c r="N3" s="338"/>
      <c r="O3" s="338"/>
      <c r="P3" s="75"/>
      <c r="Q3" s="75"/>
      <c r="R3" s="75"/>
      <c r="S3" s="75"/>
      <c r="T3" s="75"/>
      <c r="U3" s="75"/>
      <c r="V3" s="72"/>
      <c r="W3" s="72"/>
      <c r="X3" s="72"/>
      <c r="Y3" s="72"/>
      <c r="Z3" s="72"/>
      <c r="AA3" s="72"/>
      <c r="AB3" s="72"/>
      <c r="AC3" s="72"/>
      <c r="AD3" s="72"/>
      <c r="AE3" s="72"/>
      <c r="AF3" s="72"/>
      <c r="AG3" s="72"/>
    </row>
    <row r="4" spans="1:33" s="74" customFormat="1">
      <c r="A4" s="550"/>
      <c r="B4" s="550"/>
      <c r="C4" s="550"/>
      <c r="D4" s="550"/>
      <c r="E4" s="550"/>
      <c r="F4" s="550"/>
      <c r="G4" s="338"/>
      <c r="H4" s="338"/>
      <c r="I4" s="338"/>
      <c r="J4" s="338"/>
      <c r="K4" s="338"/>
      <c r="L4" s="338"/>
      <c r="M4" s="338"/>
      <c r="N4" s="338"/>
      <c r="O4" s="338"/>
      <c r="P4" s="75"/>
      <c r="Q4" s="75"/>
      <c r="R4" s="75"/>
      <c r="S4" s="75"/>
      <c r="T4" s="75"/>
      <c r="U4" s="75"/>
      <c r="V4" s="72"/>
      <c r="W4" s="72"/>
      <c r="X4" s="72"/>
      <c r="Y4" s="72"/>
      <c r="Z4" s="72"/>
      <c r="AA4" s="72"/>
      <c r="AB4" s="72"/>
      <c r="AC4" s="72"/>
      <c r="AD4" s="72"/>
      <c r="AE4" s="72"/>
      <c r="AF4" s="72"/>
      <c r="AG4" s="72"/>
    </row>
    <row r="5" spans="1:33">
      <c r="A5" s="551" t="s">
        <v>30</v>
      </c>
      <c r="B5" s="551"/>
      <c r="C5" s="551"/>
      <c r="D5" s="551"/>
      <c r="E5" s="551"/>
      <c r="F5" s="551"/>
    </row>
    <row r="6" spans="1:33">
      <c r="A6" s="394" t="s">
        <v>31</v>
      </c>
      <c r="B6" s="552" t="str">
        <f>'Period 1'!$B$6</f>
        <v>Cover Page Not Completed</v>
      </c>
      <c r="C6" s="553"/>
      <c r="D6" s="410" t="s">
        <v>32</v>
      </c>
      <c r="E6" s="579">
        <f>'Cover Page'!$D$33</f>
        <v>0</v>
      </c>
      <c r="F6" s="580"/>
    </row>
    <row r="7" spans="1:33">
      <c r="A7" s="396" t="s">
        <v>33</v>
      </c>
      <c r="B7" s="552" t="str">
        <f>'Period 1'!$B$7</f>
        <v>Cover Page Not Completed</v>
      </c>
      <c r="C7" s="553"/>
      <c r="D7" s="411" t="s">
        <v>34</v>
      </c>
      <c r="E7" s="579">
        <f>'Cover Page'!$G$33</f>
        <v>0</v>
      </c>
      <c r="F7" s="580"/>
    </row>
    <row r="8" spans="1:33">
      <c r="A8" s="398" t="s">
        <v>35</v>
      </c>
      <c r="B8" s="583" t="str">
        <f>'Period 1'!$B$8</f>
        <v>Cover Page Not Completed</v>
      </c>
      <c r="C8" s="584"/>
      <c r="D8" s="584"/>
      <c r="E8" s="584"/>
      <c r="F8" s="585"/>
    </row>
    <row r="9" spans="1:33">
      <c r="A9" s="398" t="s">
        <v>36</v>
      </c>
      <c r="B9" s="583" t="str">
        <f>'Period 1'!$B$9</f>
        <v>Cover Page Not Completed</v>
      </c>
      <c r="C9" s="584"/>
      <c r="D9" s="584"/>
      <c r="E9" s="584"/>
      <c r="F9" s="585"/>
    </row>
    <row r="10" spans="1:33">
      <c r="A10" s="398" t="s">
        <v>37</v>
      </c>
      <c r="B10" s="583" t="str">
        <f>'Period 1'!$B$10</f>
        <v>Cover Page Not Completed</v>
      </c>
      <c r="C10" s="584"/>
      <c r="D10" s="584"/>
      <c r="E10" s="584"/>
      <c r="F10" s="585"/>
    </row>
    <row r="11" spans="1:33">
      <c r="A11" s="586"/>
      <c r="B11" s="587"/>
      <c r="C11" s="587"/>
      <c r="D11" s="587"/>
      <c r="E11" s="587"/>
      <c r="F11" s="587"/>
    </row>
    <row r="12" spans="1:33">
      <c r="A12" s="412" t="s">
        <v>167</v>
      </c>
      <c r="B12" s="567" t="s">
        <v>189</v>
      </c>
      <c r="C12" s="568"/>
      <c r="D12" s="375" t="s">
        <v>36</v>
      </c>
      <c r="E12" s="376" t="s">
        <v>39</v>
      </c>
      <c r="F12" s="375" t="s">
        <v>40</v>
      </c>
      <c r="G12" s="545" t="s">
        <v>100</v>
      </c>
      <c r="H12" s="546"/>
      <c r="I12" s="546"/>
      <c r="J12" s="546"/>
      <c r="K12" s="546"/>
      <c r="L12" s="546"/>
      <c r="M12" s="546"/>
      <c r="N12" s="546"/>
      <c r="O12" s="546"/>
    </row>
    <row r="13" spans="1:33">
      <c r="A13" s="377" t="s">
        <v>168</v>
      </c>
      <c r="B13" s="569" t="s">
        <v>111</v>
      </c>
      <c r="C13" s="570"/>
      <c r="D13" s="413">
        <f>SUM(D14:D15)</f>
        <v>0</v>
      </c>
      <c r="E13" s="413">
        <f>SUM(E14:E15)</f>
        <v>0</v>
      </c>
      <c r="F13" s="413">
        <f>SUM(D13:E13)</f>
        <v>0</v>
      </c>
      <c r="G13" s="590"/>
      <c r="H13" s="591"/>
      <c r="I13" s="591"/>
      <c r="J13" s="591"/>
      <c r="K13" s="591"/>
      <c r="L13" s="591"/>
      <c r="M13" s="591"/>
      <c r="N13" s="591"/>
      <c r="O13" s="592"/>
    </row>
    <row r="14" spans="1:33">
      <c r="A14" s="379"/>
      <c r="B14" s="571" t="s">
        <v>109</v>
      </c>
      <c r="C14" s="572"/>
      <c r="D14" s="399">
        <f>ROUND(SUM('Salary Worksheet'!Z10:AA23)+SUM('Salary Worksheet'!Z27:Z39),0)</f>
        <v>0</v>
      </c>
      <c r="E14" s="399">
        <f>ROUND(SUM('CostShare Salary Worksheet'!Z10:AA23)+SUM('CostShare Salary Worksheet'!Z27:Z39),0)</f>
        <v>0</v>
      </c>
      <c r="F14" s="399">
        <f t="shared" ref="F14:F44" si="0">SUM(D14,E14)</f>
        <v>0</v>
      </c>
      <c r="G14" s="537"/>
      <c r="H14" s="538"/>
      <c r="I14" s="538"/>
      <c r="J14" s="538"/>
      <c r="K14" s="538"/>
      <c r="L14" s="538"/>
      <c r="M14" s="538"/>
      <c r="N14" s="538"/>
      <c r="O14" s="539"/>
    </row>
    <row r="15" spans="1:33">
      <c r="A15" s="377"/>
      <c r="B15" s="571" t="s">
        <v>41</v>
      </c>
      <c r="C15" s="572"/>
      <c r="D15" s="399">
        <f>ROUND(SUM('Salary Worksheet'!AA27:AA39),0)</f>
        <v>0</v>
      </c>
      <c r="E15" s="399">
        <f>ROUND(SUM('CostShare Salary Worksheet'!AA27:AA39),0)</f>
        <v>0</v>
      </c>
      <c r="F15" s="399">
        <f t="shared" si="0"/>
        <v>0</v>
      </c>
      <c r="G15" s="537"/>
      <c r="H15" s="538"/>
      <c r="I15" s="538"/>
      <c r="J15" s="538"/>
      <c r="K15" s="538"/>
      <c r="L15" s="538"/>
      <c r="M15" s="538"/>
      <c r="N15" s="538"/>
      <c r="O15" s="539"/>
    </row>
    <row r="16" spans="1:33">
      <c r="A16" s="377" t="s">
        <v>171</v>
      </c>
      <c r="B16" s="569" t="s">
        <v>112</v>
      </c>
      <c r="C16" s="570"/>
      <c r="D16" s="414">
        <f>SUM(D17:D19)</f>
        <v>0</v>
      </c>
      <c r="E16" s="414">
        <f>SUM(E17:E19)</f>
        <v>0</v>
      </c>
      <c r="F16" s="414">
        <f>SUM(D16:E16)</f>
        <v>0</v>
      </c>
      <c r="G16" s="537"/>
      <c r="H16" s="538"/>
      <c r="I16" s="538"/>
      <c r="J16" s="538"/>
      <c r="K16" s="538"/>
      <c r="L16" s="538"/>
      <c r="M16" s="538"/>
      <c r="N16" s="538"/>
      <c r="O16" s="539"/>
    </row>
    <row r="17" spans="1:33">
      <c r="A17" s="377"/>
      <c r="B17" s="571" t="s">
        <v>108</v>
      </c>
      <c r="C17" s="572"/>
      <c r="D17" s="399">
        <f>ROUND(SUM('Salary Worksheet'!Z67:AA75),0)</f>
        <v>0</v>
      </c>
      <c r="E17" s="399">
        <f>ROUND(SUM('CostShare Salary Worksheet'!Z67:AA75),0)</f>
        <v>0</v>
      </c>
      <c r="F17" s="399">
        <f t="shared" si="0"/>
        <v>0</v>
      </c>
      <c r="G17" s="537"/>
      <c r="H17" s="538"/>
      <c r="I17" s="538"/>
      <c r="J17" s="538"/>
      <c r="K17" s="538"/>
      <c r="L17" s="538"/>
      <c r="M17" s="538"/>
      <c r="N17" s="538"/>
      <c r="O17" s="539"/>
    </row>
    <row r="18" spans="1:33">
      <c r="A18" s="377"/>
      <c r="B18" s="571" t="s">
        <v>20</v>
      </c>
      <c r="C18" s="572"/>
      <c r="D18" s="399">
        <f>ROUND(SUM('Salary Worksheet'!Z43:Z51)+SUM('Salary Worksheet'!AA43:AA51),0)</f>
        <v>0</v>
      </c>
      <c r="E18" s="399">
        <f>ROUND(SUM('CostShare Salary Worksheet'!Z43:Z51)+SUM('CostShare Salary Worksheet'!AA43:AA51),0)</f>
        <v>0</v>
      </c>
      <c r="F18" s="399">
        <f t="shared" si="0"/>
        <v>0</v>
      </c>
      <c r="G18" s="537"/>
      <c r="H18" s="538"/>
      <c r="I18" s="538"/>
      <c r="J18" s="538"/>
      <c r="K18" s="538"/>
      <c r="L18" s="538"/>
      <c r="M18" s="538"/>
      <c r="N18" s="538"/>
      <c r="O18" s="539"/>
    </row>
    <row r="19" spans="1:33">
      <c r="A19" s="377"/>
      <c r="B19" s="571" t="s">
        <v>24</v>
      </c>
      <c r="C19" s="572"/>
      <c r="D19" s="399">
        <f>ROUND(SUM('Salary Worksheet'!Z55:AA63),0)</f>
        <v>0</v>
      </c>
      <c r="E19" s="399">
        <f>ROUND(SUM('CostShare Salary Worksheet'!Z55:AA63),0)</f>
        <v>0</v>
      </c>
      <c r="F19" s="399">
        <f t="shared" si="0"/>
        <v>0</v>
      </c>
      <c r="G19" s="537"/>
      <c r="H19" s="538"/>
      <c r="I19" s="538"/>
      <c r="J19" s="538"/>
      <c r="K19" s="538"/>
      <c r="L19" s="538"/>
      <c r="M19" s="538"/>
      <c r="N19" s="538"/>
      <c r="O19" s="539"/>
    </row>
    <row r="20" spans="1:33">
      <c r="A20" s="377" t="s">
        <v>172</v>
      </c>
      <c r="B20" s="573" t="s">
        <v>15</v>
      </c>
      <c r="C20" s="574"/>
      <c r="D20" s="399">
        <f>IFERROR(ROUND(SUM('Salary Worksheet'!AB10:AB23)+SUM('Salary Worksheet'!AB27:AB39)+SUM('Salary Worksheet'!AB43:AB51)+SUM('Salary Worksheet'!AB53:AB63)+SUM('Salary Worksheet'!AB67:AB75),0),"FISCAL YR")</f>
        <v>0</v>
      </c>
      <c r="E20" s="399">
        <f>IFERROR(ROUND(SUM('CostShare Salary Worksheet'!AB10:AB23)+SUM('CostShare Salary Worksheet'!AB27:AB39)+SUM('CostShare Salary Worksheet'!AB43:AB51)+SUM('CostShare Salary Worksheet'!AB55:AB63)+SUM('CostShare Salary Worksheet'!AB67:AB75),0),"FISCAL YR")</f>
        <v>0</v>
      </c>
      <c r="F20" s="399">
        <f>SUM(D20,E20)</f>
        <v>0</v>
      </c>
      <c r="G20" s="537"/>
      <c r="H20" s="538"/>
      <c r="I20" s="538"/>
      <c r="J20" s="538"/>
      <c r="K20" s="538"/>
      <c r="L20" s="538"/>
      <c r="M20" s="538"/>
      <c r="N20" s="538"/>
      <c r="O20" s="539"/>
    </row>
    <row r="21" spans="1:33">
      <c r="A21" s="377"/>
      <c r="B21" s="543" t="s">
        <v>133</v>
      </c>
      <c r="C21" s="544"/>
      <c r="D21" s="402">
        <f>SUM(D14:D15,D17:D20)</f>
        <v>0</v>
      </c>
      <c r="E21" s="402">
        <f>SUM(E14:E15,E17:E20)</f>
        <v>0</v>
      </c>
      <c r="F21" s="402">
        <f>SUM(D21,E21)</f>
        <v>0</v>
      </c>
      <c r="G21" s="537"/>
      <c r="H21" s="538"/>
      <c r="I21" s="538"/>
      <c r="J21" s="538"/>
      <c r="K21" s="538"/>
      <c r="L21" s="538"/>
      <c r="M21" s="538"/>
      <c r="N21" s="538"/>
      <c r="O21" s="539"/>
    </row>
    <row r="22" spans="1:33">
      <c r="A22" s="377" t="s">
        <v>173</v>
      </c>
      <c r="B22" s="535" t="s">
        <v>120</v>
      </c>
      <c r="C22" s="536"/>
      <c r="D22" s="91">
        <v>0</v>
      </c>
      <c r="E22" s="91">
        <v>0</v>
      </c>
      <c r="F22" s="399">
        <f>SUM(D22,E22)</f>
        <v>0</v>
      </c>
      <c r="G22" s="537"/>
      <c r="H22" s="538"/>
      <c r="I22" s="538"/>
      <c r="J22" s="538"/>
      <c r="K22" s="538"/>
      <c r="L22" s="538"/>
      <c r="M22" s="538"/>
      <c r="N22" s="538"/>
      <c r="O22" s="539"/>
    </row>
    <row r="23" spans="1:33">
      <c r="A23" s="377" t="s">
        <v>174</v>
      </c>
      <c r="B23" s="535" t="s">
        <v>113</v>
      </c>
      <c r="C23" s="536"/>
      <c r="D23" s="91">
        <v>0</v>
      </c>
      <c r="E23" s="91">
        <v>0</v>
      </c>
      <c r="F23" s="399">
        <f>SUM(D23,E23)</f>
        <v>0</v>
      </c>
      <c r="G23" s="537"/>
      <c r="H23" s="538"/>
      <c r="I23" s="538"/>
      <c r="J23" s="538"/>
      <c r="K23" s="538"/>
      <c r="L23" s="538"/>
      <c r="M23" s="538"/>
      <c r="N23" s="538"/>
      <c r="O23" s="539"/>
    </row>
    <row r="24" spans="1:33">
      <c r="A24" s="385" t="s">
        <v>175</v>
      </c>
      <c r="B24" s="535" t="s">
        <v>114</v>
      </c>
      <c r="C24" s="536"/>
      <c r="D24" s="91">
        <v>0</v>
      </c>
      <c r="E24" s="91">
        <v>0</v>
      </c>
      <c r="F24" s="399">
        <f t="shared" si="0"/>
        <v>0</v>
      </c>
      <c r="G24" s="537"/>
      <c r="H24" s="538"/>
      <c r="I24" s="538"/>
      <c r="J24" s="538"/>
      <c r="K24" s="538"/>
      <c r="L24" s="538"/>
      <c r="M24" s="538"/>
      <c r="N24" s="538"/>
      <c r="O24" s="539"/>
    </row>
    <row r="25" spans="1:33">
      <c r="A25" s="385" t="s">
        <v>176</v>
      </c>
      <c r="B25" s="535" t="s">
        <v>115</v>
      </c>
      <c r="C25" s="536"/>
      <c r="D25" s="91">
        <v>0</v>
      </c>
      <c r="E25" s="91">
        <v>0</v>
      </c>
      <c r="F25" s="399">
        <f t="shared" si="0"/>
        <v>0</v>
      </c>
      <c r="G25" s="537"/>
      <c r="H25" s="538"/>
      <c r="I25" s="538"/>
      <c r="J25" s="538"/>
      <c r="K25" s="538"/>
      <c r="L25" s="538"/>
      <c r="M25" s="538"/>
      <c r="N25" s="538"/>
      <c r="O25" s="539"/>
    </row>
    <row r="26" spans="1:33">
      <c r="A26" s="385" t="s">
        <v>177</v>
      </c>
      <c r="B26" s="535" t="s">
        <v>191</v>
      </c>
      <c r="C26" s="536"/>
      <c r="D26" s="91">
        <v>0</v>
      </c>
      <c r="E26" s="91">
        <v>0</v>
      </c>
      <c r="F26" s="399">
        <f t="shared" si="0"/>
        <v>0</v>
      </c>
      <c r="G26" s="537"/>
      <c r="H26" s="538"/>
      <c r="I26" s="538"/>
      <c r="J26" s="538"/>
      <c r="K26" s="538"/>
      <c r="L26" s="538"/>
      <c r="M26" s="538"/>
      <c r="N26" s="538"/>
      <c r="O26" s="539"/>
    </row>
    <row r="27" spans="1:33" ht="24.75" customHeight="1">
      <c r="A27" s="385" t="s">
        <v>178</v>
      </c>
      <c r="B27" s="535" t="s">
        <v>127</v>
      </c>
      <c r="C27" s="536"/>
      <c r="D27" s="91">
        <v>0</v>
      </c>
      <c r="E27" s="91">
        <v>0</v>
      </c>
      <c r="F27" s="399">
        <f t="shared" si="0"/>
        <v>0</v>
      </c>
      <c r="G27" s="537" t="s">
        <v>464</v>
      </c>
      <c r="H27" s="538"/>
      <c r="I27" s="538"/>
      <c r="J27" s="538"/>
      <c r="K27" s="538"/>
      <c r="L27" s="538"/>
      <c r="M27" s="538"/>
      <c r="N27" s="538"/>
      <c r="O27" s="539"/>
    </row>
    <row r="28" spans="1:33" ht="26.25" customHeight="1">
      <c r="A28" s="385" t="s">
        <v>179</v>
      </c>
      <c r="B28" s="535" t="s">
        <v>170</v>
      </c>
      <c r="C28" s="536"/>
      <c r="D28" s="91">
        <v>0</v>
      </c>
      <c r="E28" s="91">
        <v>0</v>
      </c>
      <c r="F28" s="399">
        <f t="shared" si="0"/>
        <v>0</v>
      </c>
      <c r="G28" s="537" t="s">
        <v>464</v>
      </c>
      <c r="H28" s="538"/>
      <c r="I28" s="538"/>
      <c r="J28" s="538"/>
      <c r="K28" s="538"/>
      <c r="L28" s="538"/>
      <c r="M28" s="538"/>
      <c r="N28" s="538"/>
      <c r="O28" s="539"/>
    </row>
    <row r="29" spans="1:33" s="74" customFormat="1" ht="25.5" customHeight="1">
      <c r="A29" s="385" t="s">
        <v>459</v>
      </c>
      <c r="B29" s="535" t="s">
        <v>461</v>
      </c>
      <c r="C29" s="536"/>
      <c r="D29" s="89">
        <v>0</v>
      </c>
      <c r="E29" s="89">
        <v>0</v>
      </c>
      <c r="F29" s="380">
        <f t="shared" si="0"/>
        <v>0</v>
      </c>
      <c r="G29" s="537" t="s">
        <v>463</v>
      </c>
      <c r="H29" s="538"/>
      <c r="I29" s="538"/>
      <c r="J29" s="538"/>
      <c r="K29" s="538"/>
      <c r="L29" s="538"/>
      <c r="M29" s="538"/>
      <c r="N29" s="538"/>
      <c r="O29" s="539"/>
      <c r="P29" s="72"/>
      <c r="Q29" s="72"/>
      <c r="R29" s="72"/>
      <c r="S29" s="72"/>
      <c r="T29" s="72"/>
      <c r="U29" s="72"/>
      <c r="V29" s="72"/>
      <c r="W29" s="72"/>
      <c r="X29" s="72"/>
      <c r="Y29" s="72"/>
      <c r="Z29" s="72"/>
      <c r="AA29" s="72"/>
      <c r="AB29" s="72"/>
      <c r="AC29" s="72"/>
      <c r="AD29" s="72"/>
      <c r="AE29" s="72"/>
      <c r="AF29" s="72"/>
      <c r="AG29" s="72"/>
    </row>
    <row r="30" spans="1:33" s="74" customFormat="1" ht="25.5" customHeight="1">
      <c r="A30" s="385" t="s">
        <v>460</v>
      </c>
      <c r="B30" s="535" t="s">
        <v>462</v>
      </c>
      <c r="C30" s="536"/>
      <c r="D30" s="89">
        <v>0</v>
      </c>
      <c r="E30" s="89">
        <v>0</v>
      </c>
      <c r="F30" s="380">
        <f t="shared" si="0"/>
        <v>0</v>
      </c>
      <c r="G30" s="537" t="s">
        <v>463</v>
      </c>
      <c r="H30" s="538"/>
      <c r="I30" s="538"/>
      <c r="J30" s="538"/>
      <c r="K30" s="538"/>
      <c r="L30" s="538"/>
      <c r="M30" s="538"/>
      <c r="N30" s="538"/>
      <c r="O30" s="539"/>
      <c r="P30" s="72"/>
      <c r="Q30" s="72"/>
      <c r="R30" s="72"/>
      <c r="S30" s="72"/>
      <c r="T30" s="72"/>
      <c r="U30" s="72"/>
      <c r="V30" s="72"/>
      <c r="W30" s="72"/>
      <c r="X30" s="72"/>
      <c r="Y30" s="72"/>
      <c r="Z30" s="72"/>
      <c r="AA30" s="72"/>
      <c r="AB30" s="72"/>
      <c r="AC30" s="72"/>
      <c r="AD30" s="72"/>
      <c r="AE30" s="72"/>
      <c r="AF30" s="72"/>
      <c r="AG30" s="72"/>
    </row>
    <row r="31" spans="1:33">
      <c r="A31" s="385" t="s">
        <v>180</v>
      </c>
      <c r="B31" s="535" t="s">
        <v>116</v>
      </c>
      <c r="C31" s="536"/>
      <c r="D31" s="91">
        <v>0</v>
      </c>
      <c r="E31" s="91">
        <v>0</v>
      </c>
      <c r="F31" s="399">
        <f t="shared" si="0"/>
        <v>0</v>
      </c>
      <c r="G31" s="537"/>
      <c r="H31" s="538"/>
      <c r="I31" s="538"/>
      <c r="J31" s="538"/>
      <c r="K31" s="538"/>
      <c r="L31" s="538"/>
      <c r="M31" s="538"/>
      <c r="N31" s="538"/>
      <c r="O31" s="539"/>
    </row>
    <row r="32" spans="1:33">
      <c r="A32" s="385" t="s">
        <v>181</v>
      </c>
      <c r="B32" s="535" t="s">
        <v>117</v>
      </c>
      <c r="C32" s="536"/>
      <c r="D32" s="91">
        <v>0</v>
      </c>
      <c r="E32" s="91">
        <v>0</v>
      </c>
      <c r="F32" s="399">
        <f t="shared" si="0"/>
        <v>0</v>
      </c>
      <c r="G32" s="537"/>
      <c r="H32" s="538"/>
      <c r="I32" s="538"/>
      <c r="J32" s="538"/>
      <c r="K32" s="538"/>
      <c r="L32" s="538"/>
      <c r="M32" s="538"/>
      <c r="N32" s="538"/>
      <c r="O32" s="539"/>
    </row>
    <row r="33" spans="1:33">
      <c r="A33" s="385" t="s">
        <v>182</v>
      </c>
      <c r="B33" s="535" t="s">
        <v>128</v>
      </c>
      <c r="C33" s="536"/>
      <c r="D33" s="91">
        <v>0</v>
      </c>
      <c r="E33" s="91">
        <v>0</v>
      </c>
      <c r="F33" s="399">
        <f t="shared" si="0"/>
        <v>0</v>
      </c>
      <c r="G33" s="540"/>
      <c r="H33" s="541"/>
      <c r="I33" s="541"/>
      <c r="J33" s="541"/>
      <c r="K33" s="541"/>
      <c r="L33" s="541"/>
      <c r="M33" s="541"/>
      <c r="N33" s="541"/>
      <c r="O33" s="542"/>
    </row>
    <row r="34" spans="1:33">
      <c r="A34" s="385" t="s">
        <v>183</v>
      </c>
      <c r="B34" s="535" t="s">
        <v>118</v>
      </c>
      <c r="C34" s="536"/>
      <c r="D34" s="91">
        <v>0</v>
      </c>
      <c r="E34" s="91">
        <v>0</v>
      </c>
      <c r="F34" s="399">
        <f t="shared" si="0"/>
        <v>0</v>
      </c>
      <c r="G34" s="537"/>
      <c r="H34" s="538"/>
      <c r="I34" s="538"/>
      <c r="J34" s="538"/>
      <c r="K34" s="538"/>
      <c r="L34" s="538"/>
      <c r="M34" s="538"/>
      <c r="N34" s="538"/>
      <c r="O34" s="539"/>
    </row>
    <row r="35" spans="1:33">
      <c r="A35" s="385" t="s">
        <v>184</v>
      </c>
      <c r="B35" s="535" t="s">
        <v>121</v>
      </c>
      <c r="C35" s="536"/>
      <c r="D35" s="91">
        <v>0</v>
      </c>
      <c r="E35" s="91">
        <v>0</v>
      </c>
      <c r="F35" s="399">
        <f t="shared" si="0"/>
        <v>0</v>
      </c>
      <c r="G35" s="537"/>
      <c r="H35" s="538"/>
      <c r="I35" s="538"/>
      <c r="J35" s="538"/>
      <c r="K35" s="538"/>
      <c r="L35" s="538"/>
      <c r="M35" s="538"/>
      <c r="N35" s="538"/>
      <c r="O35" s="539"/>
    </row>
    <row r="36" spans="1:33" ht="27.6">
      <c r="A36" s="385" t="s">
        <v>187</v>
      </c>
      <c r="B36" s="535" t="s">
        <v>119</v>
      </c>
      <c r="C36" s="536"/>
      <c r="D36" s="91">
        <v>0</v>
      </c>
      <c r="E36" s="91">
        <v>0</v>
      </c>
      <c r="F36" s="399">
        <f t="shared" si="0"/>
        <v>0</v>
      </c>
      <c r="G36" s="537"/>
      <c r="H36" s="538"/>
      <c r="I36" s="538"/>
      <c r="J36" s="538"/>
      <c r="K36" s="538"/>
      <c r="L36" s="538"/>
      <c r="M36" s="538"/>
      <c r="N36" s="538"/>
      <c r="O36" s="539"/>
    </row>
    <row r="37" spans="1:33">
      <c r="A37" s="385" t="s">
        <v>185</v>
      </c>
      <c r="B37" s="535" t="s">
        <v>129</v>
      </c>
      <c r="C37" s="536"/>
      <c r="D37" s="92">
        <v>0</v>
      </c>
      <c r="E37" s="91">
        <v>0</v>
      </c>
      <c r="F37" s="399">
        <f t="shared" si="0"/>
        <v>0</v>
      </c>
      <c r="G37" s="537"/>
      <c r="H37" s="538"/>
      <c r="I37" s="538"/>
      <c r="J37" s="538"/>
      <c r="K37" s="538"/>
      <c r="L37" s="538"/>
      <c r="M37" s="538"/>
      <c r="N37" s="538"/>
      <c r="O37" s="539"/>
    </row>
    <row r="38" spans="1:33">
      <c r="A38" s="385" t="s">
        <v>186</v>
      </c>
      <c r="B38" s="535" t="s">
        <v>169</v>
      </c>
      <c r="C38" s="536"/>
      <c r="D38" s="91">
        <v>0</v>
      </c>
      <c r="E38" s="92">
        <v>0</v>
      </c>
      <c r="F38" s="399">
        <f t="shared" si="0"/>
        <v>0</v>
      </c>
      <c r="G38" s="537"/>
      <c r="H38" s="538"/>
      <c r="I38" s="538"/>
      <c r="J38" s="538"/>
      <c r="K38" s="538"/>
      <c r="L38" s="538"/>
      <c r="M38" s="538"/>
      <c r="N38" s="538"/>
      <c r="O38" s="539"/>
    </row>
    <row r="39" spans="1:33">
      <c r="A39" s="385"/>
      <c r="B39" s="575" t="s">
        <v>125</v>
      </c>
      <c r="C39" s="576"/>
      <c r="D39" s="402">
        <f>SUM(D21:D38)</f>
        <v>0</v>
      </c>
      <c r="E39" s="402">
        <f>SUM(E21:E38)</f>
        <v>0</v>
      </c>
      <c r="F39" s="402">
        <f t="shared" si="0"/>
        <v>0</v>
      </c>
      <c r="G39" s="537"/>
      <c r="H39" s="538"/>
      <c r="I39" s="538"/>
      <c r="J39" s="538"/>
      <c r="K39" s="538"/>
      <c r="L39" s="538"/>
      <c r="M39" s="538"/>
      <c r="N39" s="538"/>
      <c r="O39" s="539"/>
    </row>
    <row r="40" spans="1:33">
      <c r="A40" s="403"/>
      <c r="B40" s="387" t="s">
        <v>190</v>
      </c>
      <c r="C40" s="388" t="str">
        <f>IF(LEFT('Cover Page'!$C$17,(FIND(" ",'Cover Page'!$C$17,1)-1))="*Select","Complete CoverPage",LEFT('Cover Page'!$C$17,(FIND(" ",'Cover Page'!$C$17,1)-1)))</f>
        <v>Complete CoverPage</v>
      </c>
      <c r="D40" s="389" t="str">
        <f>_xlfn.XLOOKUP($C$40,$B$49:$B$51,D$49:D$51,"UNDEFINED")</f>
        <v>UNDEFINED</v>
      </c>
      <c r="E40" s="389">
        <f>IF('Cover Page'!$H$21="Yes",_xlfn.XLOOKUP($C$40,$B$49:$B$51,E$49:E$51,"UNDEFINED"),_xlfn.XLOOKUP("MTDC",$B$49:$B$51,E$49:E$51,"UNDEFINED"))</f>
        <v>0</v>
      </c>
      <c r="F40" s="380">
        <f t="shared" si="0"/>
        <v>0</v>
      </c>
      <c r="G40" s="540"/>
      <c r="H40" s="541"/>
      <c r="I40" s="541"/>
      <c r="J40" s="541"/>
      <c r="K40" s="541"/>
      <c r="L40" s="541"/>
      <c r="M40" s="541"/>
      <c r="N40" s="541"/>
      <c r="O40" s="542"/>
    </row>
    <row r="41" spans="1:33" ht="15" customHeight="1">
      <c r="A41" s="385"/>
      <c r="B41" s="577" t="s">
        <v>326</v>
      </c>
      <c r="C41" s="578"/>
      <c r="D41" s="390">
        <f>'Cover Page'!$I$17</f>
        <v>0</v>
      </c>
      <c r="E41" s="390">
        <f>IFERROR(IF('Cover Page'!$I$23="Yes",0,IF('Cover Page'!$H$21="Yes",$D$41,HLOOKUP('Cover Page'!$E$6,Rates!$B$34:$Z$45,$C$47,FALSE))),0)</f>
        <v>0</v>
      </c>
      <c r="F41" s="391"/>
      <c r="G41" s="540"/>
      <c r="H41" s="541"/>
      <c r="I41" s="541"/>
      <c r="J41" s="541"/>
      <c r="K41" s="541"/>
      <c r="L41" s="541"/>
      <c r="M41" s="541"/>
      <c r="N41" s="541"/>
      <c r="O41" s="542"/>
    </row>
    <row r="42" spans="1:33" ht="15" customHeight="1">
      <c r="A42" s="385"/>
      <c r="B42" s="535" t="s">
        <v>238</v>
      </c>
      <c r="C42" s="536"/>
      <c r="D42" s="390"/>
      <c r="E42" s="382">
        <f>IF(OR('Cover Page'!$F$19="No",'Cover Page'!$I$22="Yes",'Cover Page'!$I$23="Yes",$F$46&lt;0),0,MIN($F$46,('Cover Page'!$G$20-SUM('Period 1:Period 4'!$E$42))))</f>
        <v>0</v>
      </c>
      <c r="F42" s="391"/>
      <c r="G42" s="136"/>
      <c r="H42" s="137"/>
      <c r="I42" s="137"/>
      <c r="J42" s="137"/>
      <c r="K42" s="137"/>
      <c r="L42" s="137"/>
      <c r="M42" s="137"/>
      <c r="N42" s="137"/>
      <c r="O42" s="138"/>
    </row>
    <row r="43" spans="1:33">
      <c r="A43" s="385" t="s">
        <v>188</v>
      </c>
      <c r="B43" s="543" t="s">
        <v>123</v>
      </c>
      <c r="C43" s="544"/>
      <c r="D43" s="384" t="str">
        <f>IFERROR(ROUND((D40*D41),0),"UNDEFINED")</f>
        <v>UNDEFINED</v>
      </c>
      <c r="E43" s="384">
        <f>(ROUND((E40*E41)+E42,0))</f>
        <v>0</v>
      </c>
      <c r="F43" s="384">
        <f t="shared" si="0"/>
        <v>0</v>
      </c>
      <c r="G43" s="540"/>
      <c r="H43" s="541"/>
      <c r="I43" s="541"/>
      <c r="J43" s="541"/>
      <c r="K43" s="541"/>
      <c r="L43" s="541"/>
      <c r="M43" s="541"/>
      <c r="N43" s="541"/>
      <c r="O43" s="542"/>
    </row>
    <row r="44" spans="1:33" ht="15" customHeight="1">
      <c r="A44" s="392"/>
      <c r="B44" s="543" t="s">
        <v>124</v>
      </c>
      <c r="C44" s="544"/>
      <c r="D44" s="384" t="str">
        <f>IFERROR(D39+D43,"UNDEFINED")</f>
        <v>UNDEFINED</v>
      </c>
      <c r="E44" s="384">
        <f>IFERROR(E39+E43,"UNDEFINED")</f>
        <v>0</v>
      </c>
      <c r="F44" s="384">
        <f t="shared" si="0"/>
        <v>0</v>
      </c>
      <c r="G44" s="540"/>
      <c r="H44" s="541"/>
      <c r="I44" s="541"/>
      <c r="J44" s="541"/>
      <c r="K44" s="541"/>
      <c r="L44" s="541"/>
      <c r="M44" s="541"/>
      <c r="N44" s="541"/>
      <c r="O44" s="542"/>
    </row>
    <row r="45" spans="1:33" s="79" customFormat="1">
      <c r="A45" s="263"/>
      <c r="B45" s="263"/>
      <c r="C45" s="263"/>
      <c r="D45" s="263"/>
      <c r="E45" s="263"/>
      <c r="F45" s="263"/>
      <c r="G45" s="263"/>
      <c r="H45" s="263"/>
      <c r="I45" s="263"/>
      <c r="J45" s="263"/>
      <c r="K45" s="263"/>
      <c r="L45" s="263"/>
      <c r="M45" s="263"/>
      <c r="N45" s="263"/>
      <c r="O45" s="263"/>
      <c r="P45" s="76"/>
      <c r="Q45" s="69"/>
      <c r="R45" s="69"/>
      <c r="S45" s="69"/>
      <c r="T45" s="69"/>
      <c r="U45" s="69"/>
      <c r="V45" s="69"/>
      <c r="W45" s="69"/>
      <c r="X45" s="69"/>
      <c r="Y45" s="69"/>
      <c r="Z45" s="69"/>
      <c r="AA45" s="69"/>
      <c r="AB45" s="69"/>
      <c r="AC45" s="69"/>
      <c r="AD45" s="69"/>
      <c r="AE45" s="69"/>
      <c r="AF45" s="69"/>
    </row>
    <row r="46" spans="1:33" s="85" customFormat="1" ht="15" customHeight="1">
      <c r="A46" s="263"/>
      <c r="B46" s="543" t="s">
        <v>238</v>
      </c>
      <c r="C46" s="544"/>
      <c r="D46" s="384" t="str">
        <f>IF(IFERROR(ROUND((D49*HLOOKUP('Cover Page'!$E$6,Rates!$B$34:$Z$45,$C$47,FALSE)),0)-D43,"CoverPage")&lt;0,0,IFERROR(ROUND((D49*HLOOKUP('Cover Page'!$E$6,Rates!$B$34:$Z$45,$C$47,FALSE)),0)-D43,"CoverPage"))</f>
        <v>CoverPage</v>
      </c>
      <c r="E46" s="384" t="str">
        <f>IF(IFERROR(ROUND((E49*HLOOKUP('Cover Page'!$E$6,Rates!$B$34:$Z$45,$C$47,FALSE)),0)-(ROUND((E40*E41),0)),"CoverPage")&lt;0,0,IFERROR(ROUND((E49*HLOOKUP('Cover Page'!$E$6,Rates!$B$34:$Z$45,$C$47,FALSE)),0)-(ROUND((E40*E41),0)),"CoverPage"))</f>
        <v>CoverPage</v>
      </c>
      <c r="F46" s="384">
        <f>SUM(D46:E46)</f>
        <v>0</v>
      </c>
      <c r="G46" s="280" t="str">
        <f>IF(AND($E$44&lt;&gt;0,'Cover Page'!$F$19&lt;&gt;"Yes"),"ERROR: COST SHARE BUDGET EXISTS ON AWARD WITH NO COST SHARE",IF(SUM('Period 1:Period 5'!$E$42)&gt;'Cover Page'!$G$20,"ERROR: COST SHARE BUDGET EXCEEDS COST SHARE BUDGET LIMIT",""))</f>
        <v/>
      </c>
      <c r="H46" s="263"/>
      <c r="I46" s="263"/>
      <c r="J46" s="263"/>
      <c r="K46" s="263"/>
      <c r="L46" s="263"/>
      <c r="M46" s="263"/>
      <c r="N46" s="263"/>
      <c r="O46" s="263"/>
      <c r="P46" s="76"/>
      <c r="Q46" s="76"/>
      <c r="R46" s="76"/>
      <c r="S46" s="76"/>
      <c r="T46" s="76"/>
      <c r="U46" s="76"/>
      <c r="V46" s="76"/>
      <c r="W46" s="76"/>
      <c r="X46" s="76"/>
      <c r="Y46" s="76"/>
      <c r="Z46" s="76"/>
      <c r="AA46" s="76"/>
      <c r="AB46" s="76"/>
      <c r="AC46" s="76"/>
      <c r="AD46" s="76"/>
      <c r="AE46" s="76"/>
      <c r="AF46" s="76"/>
      <c r="AG46" s="76"/>
    </row>
    <row r="47" spans="1:33" s="85" customFormat="1">
      <c r="A47" s="393"/>
      <c r="B47" s="393" t="str">
        <f>CONCATENATE(E3,".",E2)</f>
        <v>*Select Location*.*Select Activity Type*</v>
      </c>
      <c r="C47" s="393" t="e">
        <f>MATCH($B$47,Rates!$X$34:$X$45,0)</f>
        <v>#N/A</v>
      </c>
      <c r="D47" s="226"/>
      <c r="E47" s="404" t="s">
        <v>239</v>
      </c>
      <c r="F47" s="263"/>
      <c r="G47" s="263"/>
      <c r="H47" s="263"/>
      <c r="I47" s="263"/>
      <c r="J47" s="263"/>
      <c r="K47" s="263"/>
      <c r="L47" s="263"/>
      <c r="M47" s="263"/>
      <c r="N47" s="263"/>
      <c r="O47" s="263"/>
      <c r="P47" s="76"/>
      <c r="Q47" s="76"/>
      <c r="R47" s="76"/>
      <c r="S47" s="76"/>
      <c r="T47" s="76"/>
      <c r="U47" s="76"/>
      <c r="V47" s="76"/>
      <c r="W47" s="76"/>
      <c r="X47" s="76"/>
      <c r="Y47" s="76"/>
      <c r="Z47" s="76"/>
      <c r="AA47" s="76"/>
      <c r="AB47" s="76"/>
      <c r="AC47" s="76"/>
      <c r="AD47" s="76"/>
      <c r="AE47" s="76"/>
      <c r="AF47" s="76"/>
      <c r="AG47" s="76"/>
    </row>
    <row r="48" spans="1:33" s="79" customFormat="1">
      <c r="A48" s="393"/>
      <c r="B48" s="405"/>
      <c r="C48" s="405"/>
      <c r="D48" s="405"/>
      <c r="E48" s="405"/>
      <c r="F48" s="405"/>
      <c r="G48" s="393"/>
      <c r="H48" s="263"/>
      <c r="I48" s="393"/>
      <c r="J48" s="393"/>
      <c r="K48" s="393"/>
      <c r="L48" s="393"/>
      <c r="M48" s="393"/>
      <c r="N48" s="393"/>
      <c r="O48" s="263"/>
      <c r="P48" s="76"/>
      <c r="Q48" s="69"/>
      <c r="R48" s="69"/>
      <c r="S48" s="69"/>
      <c r="T48" s="69"/>
      <c r="U48" s="69"/>
      <c r="V48" s="69"/>
      <c r="W48" s="69"/>
      <c r="X48" s="69"/>
      <c r="Y48" s="69"/>
      <c r="Z48" s="69"/>
      <c r="AA48" s="69"/>
      <c r="AB48" s="69"/>
      <c r="AC48" s="69"/>
      <c r="AD48" s="69"/>
      <c r="AE48" s="69"/>
      <c r="AF48" s="69"/>
    </row>
    <row r="49" spans="1:47" s="79" customFormat="1">
      <c r="A49" s="405"/>
      <c r="B49" s="406" t="s">
        <v>321</v>
      </c>
      <c r="C49" s="406"/>
      <c r="D49" s="407">
        <f>SUM(D21:D25)+D26+D27+D31+D34+D37+D29</f>
        <v>0</v>
      </c>
      <c r="E49" s="407">
        <f>SUM(E21:E25)+E26+E27+E31+E34+E37+E29</f>
        <v>0</v>
      </c>
      <c r="F49" s="405"/>
      <c r="G49" s="405"/>
      <c r="H49" s="408"/>
      <c r="I49" s="405"/>
      <c r="J49" s="405"/>
      <c r="K49" s="405"/>
      <c r="L49" s="405"/>
      <c r="M49" s="405"/>
      <c r="N49" s="405"/>
      <c r="O49" s="263"/>
      <c r="P49" s="76"/>
      <c r="Q49" s="69"/>
      <c r="R49" s="69"/>
      <c r="S49" s="69"/>
      <c r="T49" s="69"/>
      <c r="U49" s="69"/>
      <c r="V49" s="69"/>
      <c r="W49" s="69"/>
      <c r="X49" s="69"/>
      <c r="Y49" s="69"/>
      <c r="Z49" s="69"/>
      <c r="AA49" s="69"/>
      <c r="AB49" s="69"/>
      <c r="AC49" s="69"/>
      <c r="AD49" s="69"/>
      <c r="AE49" s="69"/>
      <c r="AF49" s="69"/>
      <c r="AG49" s="80"/>
      <c r="AH49" s="80"/>
      <c r="AI49" s="80"/>
      <c r="AJ49" s="80"/>
      <c r="AK49" s="80"/>
      <c r="AL49" s="80"/>
      <c r="AM49" s="80"/>
      <c r="AN49" s="80"/>
      <c r="AO49" s="80"/>
      <c r="AP49" s="80"/>
      <c r="AQ49" s="80"/>
      <c r="AR49" s="80"/>
      <c r="AS49" s="80"/>
      <c r="AT49" s="80"/>
      <c r="AU49" s="80"/>
    </row>
    <row r="50" spans="1:47" s="79" customFormat="1">
      <c r="A50" s="405"/>
      <c r="B50" s="406" t="s">
        <v>347</v>
      </c>
      <c r="C50" s="406"/>
      <c r="D50" s="407">
        <f>SUM(D21:D38)</f>
        <v>0</v>
      </c>
      <c r="E50" s="407">
        <f>SUM(E21:E38)</f>
        <v>0</v>
      </c>
      <c r="F50" s="405"/>
      <c r="G50" s="405"/>
      <c r="H50" s="408"/>
      <c r="I50" s="405"/>
      <c r="J50" s="405"/>
      <c r="K50" s="405"/>
      <c r="L50" s="405"/>
      <c r="M50" s="405"/>
      <c r="N50" s="405"/>
      <c r="O50" s="263"/>
      <c r="P50" s="76"/>
      <c r="Q50" s="69"/>
      <c r="R50" s="69"/>
      <c r="S50" s="69"/>
      <c r="T50" s="69"/>
      <c r="U50" s="69"/>
      <c r="V50" s="69"/>
      <c r="W50" s="69"/>
      <c r="X50" s="69"/>
      <c r="Y50" s="69"/>
      <c r="Z50" s="69"/>
      <c r="AA50" s="69"/>
      <c r="AB50" s="69"/>
      <c r="AC50" s="69"/>
      <c r="AD50" s="69"/>
      <c r="AE50" s="69"/>
      <c r="AF50" s="69"/>
      <c r="AG50" s="80"/>
      <c r="AH50" s="80"/>
      <c r="AI50" s="80"/>
      <c r="AJ50" s="80"/>
      <c r="AK50" s="80"/>
      <c r="AL50" s="80"/>
      <c r="AM50" s="80"/>
      <c r="AN50" s="80"/>
      <c r="AO50" s="80"/>
      <c r="AP50" s="80"/>
      <c r="AQ50" s="80"/>
      <c r="AR50" s="80"/>
      <c r="AS50" s="80"/>
      <c r="AT50" s="80"/>
      <c r="AU50" s="80"/>
    </row>
    <row r="51" spans="1:47" s="79" customFormat="1">
      <c r="A51" s="405"/>
      <c r="B51" s="406" t="s">
        <v>237</v>
      </c>
      <c r="C51" s="406"/>
      <c r="D51" s="407">
        <v>0</v>
      </c>
      <c r="E51" s="407">
        <v>0</v>
      </c>
      <c r="F51" s="405"/>
      <c r="G51" s="405"/>
      <c r="H51" s="408"/>
      <c r="I51" s="405"/>
      <c r="J51" s="405"/>
      <c r="K51" s="405"/>
      <c r="L51" s="405"/>
      <c r="M51" s="405"/>
      <c r="N51" s="405"/>
      <c r="O51" s="263"/>
      <c r="P51" s="76"/>
      <c r="Q51" s="69"/>
      <c r="R51" s="69"/>
      <c r="S51" s="69"/>
      <c r="T51" s="69"/>
      <c r="U51" s="69"/>
      <c r="V51" s="69"/>
      <c r="W51" s="69"/>
      <c r="X51" s="69"/>
      <c r="Y51" s="69"/>
      <c r="Z51" s="69"/>
      <c r="AA51" s="69"/>
      <c r="AB51" s="69"/>
      <c r="AC51" s="69"/>
      <c r="AD51" s="69"/>
      <c r="AE51" s="69"/>
      <c r="AF51" s="69"/>
      <c r="AG51" s="80"/>
      <c r="AH51" s="80"/>
      <c r="AI51" s="80"/>
      <c r="AJ51" s="80"/>
      <c r="AK51" s="80"/>
      <c r="AL51" s="80"/>
      <c r="AM51" s="80"/>
      <c r="AN51" s="80"/>
      <c r="AO51" s="80"/>
      <c r="AP51" s="80"/>
      <c r="AQ51" s="80"/>
      <c r="AR51" s="80"/>
      <c r="AS51" s="80"/>
      <c r="AT51" s="80"/>
      <c r="AU51" s="80"/>
    </row>
    <row r="52" spans="1:47" s="79" customFormat="1">
      <c r="A52" s="405"/>
      <c r="B52" s="405"/>
      <c r="C52" s="405"/>
      <c r="D52" s="405"/>
      <c r="E52" s="405"/>
      <c r="F52" s="405"/>
      <c r="G52" s="405"/>
      <c r="H52" s="405"/>
      <c r="I52" s="405"/>
      <c r="J52" s="405"/>
      <c r="K52" s="405"/>
      <c r="L52" s="405"/>
      <c r="M52" s="405"/>
      <c r="N52" s="405"/>
      <c r="O52" s="263"/>
      <c r="P52" s="76"/>
      <c r="Q52" s="69"/>
      <c r="R52" s="69"/>
      <c r="S52" s="69"/>
      <c r="T52" s="69"/>
      <c r="U52" s="69"/>
      <c r="V52" s="69"/>
      <c r="W52" s="69"/>
      <c r="X52" s="69"/>
      <c r="Y52" s="69"/>
      <c r="Z52" s="69"/>
      <c r="AA52" s="69"/>
      <c r="AB52" s="69"/>
      <c r="AC52" s="69"/>
      <c r="AD52" s="69"/>
      <c r="AE52" s="69"/>
      <c r="AF52" s="69"/>
      <c r="AG52" s="80"/>
      <c r="AH52" s="80"/>
      <c r="AI52" s="80"/>
      <c r="AJ52" s="80"/>
      <c r="AK52" s="80"/>
      <c r="AL52" s="80"/>
      <c r="AM52" s="80"/>
      <c r="AN52" s="80"/>
      <c r="AO52" s="80"/>
      <c r="AP52" s="80"/>
      <c r="AQ52" s="80"/>
      <c r="AR52" s="80"/>
      <c r="AS52" s="80"/>
      <c r="AT52" s="80"/>
      <c r="AU52" s="80"/>
    </row>
    <row r="53" spans="1:47" s="79" customFormat="1">
      <c r="A53" s="405"/>
      <c r="B53" s="393"/>
      <c r="C53" s="393"/>
      <c r="D53" s="393"/>
      <c r="E53" s="393"/>
      <c r="F53" s="393"/>
      <c r="G53" s="405"/>
      <c r="H53" s="405"/>
      <c r="I53" s="405"/>
      <c r="J53" s="405"/>
      <c r="K53" s="405"/>
      <c r="L53" s="405"/>
      <c r="M53" s="405"/>
      <c r="N53" s="405"/>
      <c r="O53" s="263"/>
      <c r="P53" s="76"/>
      <c r="Q53" s="69"/>
      <c r="R53" s="69"/>
      <c r="S53" s="69"/>
      <c r="T53" s="69"/>
      <c r="U53" s="69"/>
      <c r="V53" s="69"/>
      <c r="W53" s="69"/>
      <c r="X53" s="69"/>
      <c r="Y53" s="69"/>
      <c r="Z53" s="69"/>
      <c r="AA53" s="69"/>
      <c r="AB53" s="69"/>
      <c r="AC53" s="69"/>
      <c r="AD53" s="69"/>
      <c r="AE53" s="69"/>
      <c r="AF53" s="69"/>
      <c r="AG53" s="80"/>
      <c r="AH53" s="80"/>
      <c r="AI53" s="80"/>
      <c r="AJ53" s="80"/>
      <c r="AK53" s="80"/>
      <c r="AL53" s="80"/>
      <c r="AM53" s="80"/>
      <c r="AN53" s="80"/>
      <c r="AO53" s="80"/>
      <c r="AP53" s="80"/>
      <c r="AQ53" s="80"/>
      <c r="AR53" s="80"/>
      <c r="AS53" s="80"/>
      <c r="AT53" s="80"/>
      <c r="AU53" s="80"/>
    </row>
    <row r="54" spans="1:47" s="79" customFormat="1">
      <c r="A54" s="405"/>
      <c r="B54" s="393"/>
      <c r="C54" s="393"/>
      <c r="D54" s="393"/>
      <c r="E54" s="393"/>
      <c r="F54" s="393"/>
      <c r="G54" s="405"/>
      <c r="H54" s="405"/>
      <c r="I54" s="405"/>
      <c r="J54" s="405"/>
      <c r="K54" s="405"/>
      <c r="L54" s="405"/>
      <c r="M54" s="405"/>
      <c r="N54" s="405"/>
      <c r="O54" s="263"/>
      <c r="P54" s="76"/>
      <c r="Q54" s="69"/>
      <c r="R54" s="69"/>
      <c r="S54" s="69"/>
      <c r="T54" s="69"/>
      <c r="U54" s="69"/>
      <c r="V54" s="69"/>
      <c r="W54" s="69"/>
      <c r="X54" s="69"/>
      <c r="Y54" s="69"/>
      <c r="Z54" s="69"/>
      <c r="AA54" s="69"/>
      <c r="AB54" s="69"/>
      <c r="AC54" s="69"/>
      <c r="AD54" s="69"/>
      <c r="AE54" s="69"/>
      <c r="AF54" s="69"/>
      <c r="AG54" s="80"/>
      <c r="AH54" s="80"/>
      <c r="AI54" s="80"/>
      <c r="AJ54" s="80"/>
      <c r="AK54" s="80"/>
      <c r="AL54" s="80"/>
      <c r="AM54" s="80"/>
      <c r="AN54" s="80"/>
      <c r="AO54" s="80"/>
      <c r="AP54" s="80"/>
      <c r="AQ54" s="80"/>
      <c r="AR54" s="80"/>
      <c r="AS54" s="80"/>
      <c r="AT54" s="80"/>
      <c r="AU54" s="80"/>
    </row>
    <row r="55" spans="1:47" s="88" customFormat="1">
      <c r="A55" s="405"/>
      <c r="B55" s="393"/>
      <c r="C55" s="393"/>
      <c r="D55" s="393"/>
      <c r="E55" s="393"/>
      <c r="F55" s="393"/>
      <c r="G55" s="393"/>
      <c r="H55" s="393"/>
      <c r="I55" s="393"/>
      <c r="J55" s="393"/>
      <c r="K55" s="393"/>
      <c r="L55" s="393"/>
      <c r="M55" s="393"/>
      <c r="N55" s="393"/>
      <c r="O55" s="263"/>
      <c r="P55" s="76"/>
      <c r="Q55" s="87"/>
      <c r="R55" s="87"/>
      <c r="S55" s="87"/>
      <c r="T55" s="87"/>
      <c r="U55" s="87"/>
      <c r="V55" s="87"/>
      <c r="W55" s="87"/>
      <c r="X55" s="87"/>
      <c r="Y55" s="87"/>
      <c r="Z55" s="87"/>
      <c r="AA55" s="87"/>
      <c r="AB55" s="87"/>
      <c r="AC55" s="87"/>
      <c r="AD55" s="87"/>
      <c r="AE55" s="87"/>
      <c r="AF55" s="87"/>
    </row>
    <row r="56" spans="1:47" s="88" customFormat="1">
      <c r="A56" s="393"/>
      <c r="B56" s="393"/>
      <c r="C56" s="393"/>
      <c r="D56" s="405"/>
      <c r="E56" s="405"/>
      <c r="F56" s="405"/>
      <c r="G56" s="393"/>
      <c r="H56" s="393"/>
      <c r="I56" s="393"/>
      <c r="J56" s="393"/>
      <c r="K56" s="393"/>
      <c r="L56" s="393"/>
      <c r="M56" s="393"/>
      <c r="N56" s="393"/>
      <c r="O56" s="263"/>
      <c r="P56" s="76"/>
      <c r="Q56" s="87"/>
      <c r="R56" s="87"/>
      <c r="S56" s="87"/>
      <c r="T56" s="87"/>
      <c r="U56" s="87"/>
      <c r="V56" s="87"/>
      <c r="W56" s="87"/>
      <c r="X56" s="87"/>
      <c r="Y56" s="87"/>
      <c r="Z56" s="87"/>
      <c r="AA56" s="87"/>
      <c r="AB56" s="87"/>
      <c r="AC56" s="87"/>
      <c r="AD56" s="87"/>
      <c r="AE56" s="87"/>
      <c r="AF56" s="87"/>
    </row>
    <row r="57" spans="1:47" s="88" customFormat="1">
      <c r="A57" s="393"/>
      <c r="B57" s="263"/>
      <c r="C57" s="263"/>
      <c r="D57" s="263"/>
      <c r="E57" s="263"/>
      <c r="F57" s="263"/>
      <c r="G57" s="393"/>
      <c r="H57" s="393"/>
      <c r="I57" s="393"/>
      <c r="J57" s="393"/>
      <c r="K57" s="393"/>
      <c r="L57" s="393"/>
      <c r="M57" s="393"/>
      <c r="N57" s="393"/>
      <c r="O57" s="263"/>
      <c r="P57" s="76"/>
      <c r="Q57" s="87"/>
      <c r="R57" s="87"/>
      <c r="S57" s="87"/>
      <c r="T57" s="87"/>
      <c r="U57" s="87"/>
      <c r="V57" s="87"/>
      <c r="W57" s="87"/>
      <c r="X57" s="87"/>
      <c r="Y57" s="87"/>
      <c r="Z57" s="87"/>
      <c r="AA57" s="87"/>
      <c r="AB57" s="87"/>
      <c r="AC57" s="87"/>
      <c r="AD57" s="87"/>
      <c r="AE57" s="87"/>
      <c r="AF57" s="87"/>
    </row>
    <row r="58" spans="1:47">
      <c r="A58" s="393"/>
      <c r="B58" s="263"/>
      <c r="C58" s="263"/>
      <c r="D58" s="263"/>
      <c r="E58" s="263"/>
      <c r="F58" s="263"/>
      <c r="G58" s="393"/>
      <c r="H58" s="393"/>
      <c r="I58" s="393"/>
      <c r="J58" s="393"/>
      <c r="K58" s="393"/>
      <c r="L58" s="393"/>
      <c r="M58" s="393"/>
      <c r="N58" s="393"/>
      <c r="O58" s="263"/>
      <c r="P58" s="76"/>
    </row>
    <row r="59" spans="1:47">
      <c r="A59" s="263"/>
      <c r="B59" s="263"/>
      <c r="C59" s="263"/>
      <c r="D59" s="263"/>
      <c r="E59" s="263"/>
      <c r="F59" s="263"/>
      <c r="G59" s="263"/>
      <c r="H59" s="263"/>
      <c r="I59" s="263"/>
      <c r="J59" s="263"/>
      <c r="K59" s="263"/>
      <c r="L59" s="263"/>
      <c r="M59" s="263"/>
      <c r="N59" s="263"/>
      <c r="O59" s="263"/>
      <c r="P59" s="76"/>
    </row>
    <row r="60" spans="1:47">
      <c r="A60" s="263"/>
      <c r="B60" s="263"/>
      <c r="C60" s="263"/>
      <c r="D60" s="263"/>
      <c r="E60" s="263"/>
      <c r="F60" s="263"/>
      <c r="G60" s="263"/>
      <c r="H60" s="263"/>
      <c r="I60" s="263"/>
      <c r="J60" s="263"/>
      <c r="K60" s="263"/>
      <c r="L60" s="263"/>
      <c r="M60" s="263"/>
      <c r="N60" s="263"/>
      <c r="O60" s="263"/>
      <c r="P60" s="76"/>
    </row>
    <row r="61" spans="1:47">
      <c r="A61" s="263"/>
      <c r="B61" s="263"/>
      <c r="C61" s="263"/>
      <c r="D61" s="263"/>
      <c r="E61" s="263"/>
      <c r="F61" s="263"/>
      <c r="G61" s="263"/>
      <c r="H61" s="263"/>
      <c r="I61" s="263"/>
      <c r="J61" s="263"/>
      <c r="K61" s="263"/>
      <c r="L61" s="263"/>
      <c r="M61" s="263"/>
      <c r="N61" s="263"/>
      <c r="O61" s="263"/>
      <c r="P61" s="76"/>
    </row>
    <row r="62" spans="1:47">
      <c r="A62" s="263"/>
      <c r="B62" s="263"/>
      <c r="C62" s="263"/>
      <c r="D62" s="263"/>
      <c r="E62" s="263"/>
      <c r="F62" s="263"/>
      <c r="G62" s="263"/>
      <c r="H62" s="263"/>
      <c r="I62" s="263"/>
      <c r="J62" s="263"/>
      <c r="K62" s="263"/>
      <c r="L62" s="263"/>
      <c r="M62" s="263"/>
      <c r="N62" s="263"/>
      <c r="O62" s="263"/>
      <c r="P62" s="76"/>
    </row>
    <row r="63" spans="1:47">
      <c r="A63" s="263"/>
      <c r="B63" s="263"/>
      <c r="C63" s="263"/>
      <c r="D63" s="263"/>
      <c r="E63" s="263"/>
      <c r="F63" s="263"/>
      <c r="G63" s="263"/>
      <c r="H63" s="263"/>
      <c r="I63" s="263"/>
      <c r="J63" s="263"/>
      <c r="K63" s="263"/>
      <c r="L63" s="263"/>
      <c r="M63" s="263"/>
      <c r="N63" s="263"/>
      <c r="O63" s="263"/>
      <c r="P63" s="76"/>
    </row>
    <row r="64" spans="1:47">
      <c r="A64" s="263"/>
      <c r="B64" s="263"/>
      <c r="C64" s="263"/>
      <c r="D64" s="263"/>
      <c r="E64" s="263"/>
      <c r="F64" s="263"/>
      <c r="G64" s="263"/>
      <c r="H64" s="263"/>
      <c r="I64" s="263"/>
      <c r="J64" s="263"/>
      <c r="K64" s="263"/>
      <c r="L64" s="263"/>
      <c r="M64" s="263"/>
      <c r="N64" s="263"/>
      <c r="O64" s="263"/>
      <c r="P64" s="76"/>
    </row>
    <row r="65" spans="1:16">
      <c r="A65" s="263"/>
      <c r="B65" s="263"/>
      <c r="C65" s="263"/>
      <c r="D65" s="263"/>
      <c r="E65" s="263"/>
      <c r="F65" s="263"/>
      <c r="G65" s="263"/>
      <c r="H65" s="263"/>
      <c r="I65" s="263"/>
      <c r="J65" s="263"/>
      <c r="K65" s="263"/>
      <c r="L65" s="263"/>
      <c r="M65" s="263"/>
      <c r="N65" s="263"/>
      <c r="O65" s="263"/>
      <c r="P65" s="76"/>
    </row>
    <row r="66" spans="1:16">
      <c r="A66" s="263"/>
      <c r="B66" s="263"/>
      <c r="C66" s="263"/>
      <c r="D66" s="263"/>
      <c r="E66" s="263"/>
      <c r="F66" s="263"/>
      <c r="G66" s="263"/>
      <c r="H66" s="263"/>
      <c r="I66" s="263"/>
      <c r="J66" s="263"/>
      <c r="K66" s="263"/>
      <c r="L66" s="263"/>
      <c r="M66" s="263"/>
      <c r="N66" s="263"/>
      <c r="O66" s="263"/>
      <c r="P66" s="76"/>
    </row>
    <row r="67" spans="1:16">
      <c r="A67" s="263"/>
      <c r="B67" s="263"/>
      <c r="C67" s="263"/>
      <c r="D67" s="263"/>
      <c r="E67" s="263"/>
      <c r="F67" s="263"/>
      <c r="G67" s="263"/>
      <c r="H67" s="263"/>
      <c r="I67" s="263"/>
      <c r="J67" s="263"/>
      <c r="K67" s="263"/>
      <c r="L67" s="263"/>
      <c r="M67" s="263"/>
      <c r="N67" s="263"/>
      <c r="O67" s="263"/>
      <c r="P67" s="76"/>
    </row>
    <row r="68" spans="1:16">
      <c r="A68" s="263"/>
      <c r="B68" s="263"/>
      <c r="C68" s="263"/>
      <c r="D68" s="263"/>
      <c r="E68" s="263"/>
      <c r="F68" s="263"/>
      <c r="G68" s="263"/>
      <c r="H68" s="263"/>
      <c r="I68" s="263"/>
      <c r="J68" s="263"/>
      <c r="K68" s="263"/>
      <c r="L68" s="263"/>
      <c r="M68" s="263"/>
      <c r="N68" s="263"/>
      <c r="O68" s="263"/>
      <c r="P68" s="76"/>
    </row>
    <row r="69" spans="1:16">
      <c r="A69" s="263"/>
      <c r="B69" s="263"/>
      <c r="C69" s="263"/>
      <c r="D69" s="263"/>
      <c r="E69" s="263"/>
      <c r="F69" s="263"/>
      <c r="G69" s="263"/>
      <c r="H69" s="263"/>
      <c r="I69" s="263"/>
      <c r="J69" s="263"/>
      <c r="K69" s="263"/>
      <c r="L69" s="263"/>
      <c r="M69" s="263"/>
      <c r="N69" s="263"/>
      <c r="O69" s="263"/>
      <c r="P69" s="76"/>
    </row>
    <row r="70" spans="1:16">
      <c r="A70" s="263"/>
      <c r="B70" s="263"/>
      <c r="C70" s="263"/>
      <c r="D70" s="263"/>
      <c r="E70" s="263"/>
      <c r="F70" s="263"/>
      <c r="G70" s="263"/>
      <c r="H70" s="263"/>
      <c r="I70" s="263"/>
      <c r="J70" s="263"/>
      <c r="K70" s="263"/>
      <c r="L70" s="263"/>
      <c r="M70" s="263"/>
      <c r="N70" s="263"/>
      <c r="O70" s="263"/>
      <c r="P70" s="76"/>
    </row>
    <row r="71" spans="1:16">
      <c r="A71" s="263"/>
      <c r="B71" s="263"/>
      <c r="C71" s="263"/>
      <c r="D71" s="263"/>
      <c r="E71" s="263"/>
      <c r="F71" s="263"/>
      <c r="G71" s="263"/>
      <c r="H71" s="263"/>
      <c r="I71" s="263"/>
      <c r="J71" s="263"/>
      <c r="K71" s="263"/>
      <c r="L71" s="263"/>
      <c r="M71" s="263"/>
      <c r="N71" s="263"/>
      <c r="O71" s="263"/>
      <c r="P71" s="76"/>
    </row>
  </sheetData>
  <sheetProtection algorithmName="SHA-512" hashValue="j2mAgTm/kXISPBcNqsZ67DxaUVuD36AmfDdkprrMGbklUZOI8vGvn1XMRhz4SPKg3Qw7uYMHCLnd4JRalt4xjw==" saltValue="oEB7wSLDHgVpyxjQ6Wa3kQ==" spinCount="100000" sheet="1" objects="1" scenarios="1"/>
  <mergeCells count="81">
    <mergeCell ref="B41:C41"/>
    <mergeCell ref="B43:C43"/>
    <mergeCell ref="B44:C44"/>
    <mergeCell ref="B28:C28"/>
    <mergeCell ref="B31:C31"/>
    <mergeCell ref="B32:C32"/>
    <mergeCell ref="B33:C33"/>
    <mergeCell ref="B34:C34"/>
    <mergeCell ref="B42:C42"/>
    <mergeCell ref="B29:C29"/>
    <mergeCell ref="B30:C30"/>
    <mergeCell ref="B23:C23"/>
    <mergeCell ref="B24:C24"/>
    <mergeCell ref="B25:C25"/>
    <mergeCell ref="B26:C26"/>
    <mergeCell ref="B27:C27"/>
    <mergeCell ref="G19:O19"/>
    <mergeCell ref="G20:O20"/>
    <mergeCell ref="G22:O22"/>
    <mergeCell ref="B7:C7"/>
    <mergeCell ref="B12:C12"/>
    <mergeCell ref="B13:C13"/>
    <mergeCell ref="B14:C14"/>
    <mergeCell ref="B15:C15"/>
    <mergeCell ref="B16:C16"/>
    <mergeCell ref="B17:C17"/>
    <mergeCell ref="B18:C18"/>
    <mergeCell ref="B19:C19"/>
    <mergeCell ref="B20:C20"/>
    <mergeCell ref="B21:C21"/>
    <mergeCell ref="B22:C22"/>
    <mergeCell ref="G12:O12"/>
    <mergeCell ref="G14:O14"/>
    <mergeCell ref="G15:O15"/>
    <mergeCell ref="G17:O17"/>
    <mergeCell ref="G18:O18"/>
    <mergeCell ref="G13:O13"/>
    <mergeCell ref="G16:O16"/>
    <mergeCell ref="E7:F7"/>
    <mergeCell ref="B8:F8"/>
    <mergeCell ref="B9:F9"/>
    <mergeCell ref="B10:F10"/>
    <mergeCell ref="A11:F11"/>
    <mergeCell ref="E6:F6"/>
    <mergeCell ref="A4:F4"/>
    <mergeCell ref="A5:F5"/>
    <mergeCell ref="B6:C6"/>
    <mergeCell ref="A1:C1"/>
    <mergeCell ref="E1:F1"/>
    <mergeCell ref="A2:C2"/>
    <mergeCell ref="E2:F2"/>
    <mergeCell ref="A3:C3"/>
    <mergeCell ref="E3:F3"/>
    <mergeCell ref="G23:O23"/>
    <mergeCell ref="G24:O24"/>
    <mergeCell ref="G21:O21"/>
    <mergeCell ref="G25:O25"/>
    <mergeCell ref="G26:O26"/>
    <mergeCell ref="G27:O27"/>
    <mergeCell ref="G28:O28"/>
    <mergeCell ref="G31:O31"/>
    <mergeCell ref="G32:O32"/>
    <mergeCell ref="G33:O33"/>
    <mergeCell ref="G29:O29"/>
    <mergeCell ref="G30:O30"/>
    <mergeCell ref="B46:C46"/>
    <mergeCell ref="G34:O34"/>
    <mergeCell ref="G35:O35"/>
    <mergeCell ref="G36:O36"/>
    <mergeCell ref="G43:O43"/>
    <mergeCell ref="G37:O37"/>
    <mergeCell ref="G38:O38"/>
    <mergeCell ref="G39:O39"/>
    <mergeCell ref="G40:O40"/>
    <mergeCell ref="G41:O41"/>
    <mergeCell ref="G44:O44"/>
    <mergeCell ref="B35:C35"/>
    <mergeCell ref="B36:C36"/>
    <mergeCell ref="B37:C37"/>
    <mergeCell ref="B38:C38"/>
    <mergeCell ref="B39:C39"/>
  </mergeCells>
  <pageMargins left="0.45" right="0.45" top="0.5" bottom="0.5" header="0.3" footer="0.3"/>
  <pageSetup scale="72" orientation="landscape" r:id="rId1"/>
  <headerFooter>
    <oddFooter>&amp;CFY2022</oddFooter>
  </headerFooter>
  <ignoredErrors>
    <ignoredError sqref="E19" unlockedFormula="1"/>
    <ignoredError sqref="F16"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AO67"/>
  <sheetViews>
    <sheetView zoomScaleNormal="100" workbookViewId="0">
      <selection activeCell="L7" sqref="L7"/>
    </sheetView>
  </sheetViews>
  <sheetFormatPr defaultColWidth="9.109375" defaultRowHeight="14.4"/>
  <cols>
    <col min="1" max="1" width="19" style="338" customWidth="1"/>
    <col min="2" max="2" width="39.109375" style="338" customWidth="1"/>
    <col min="3" max="10" width="12.88671875" style="338" customWidth="1"/>
    <col min="11" max="20" width="9" style="75" customWidth="1"/>
    <col min="21" max="41" width="9.109375" style="75"/>
    <col min="42" max="16384" width="9.109375" style="82"/>
  </cols>
  <sheetData>
    <row r="1" spans="1:33" s="152" customFormat="1" ht="15.6">
      <c r="A1" s="554" t="s">
        <v>42</v>
      </c>
      <c r="B1" s="554"/>
      <c r="C1" s="554"/>
      <c r="D1" s="415"/>
      <c r="E1" s="595"/>
      <c r="F1" s="595"/>
      <c r="G1" s="416"/>
      <c r="H1" s="364" t="s">
        <v>242</v>
      </c>
      <c r="I1" s="556" t="str">
        <f>'Period 1'!E1</f>
        <v>FY2025</v>
      </c>
      <c r="J1" s="556"/>
      <c r="K1" s="150"/>
      <c r="L1" s="150"/>
      <c r="M1" s="150"/>
      <c r="N1" s="150"/>
      <c r="O1" s="150"/>
      <c r="P1" s="150"/>
      <c r="Q1" s="150"/>
      <c r="R1" s="150"/>
      <c r="S1" s="150"/>
      <c r="T1" s="150"/>
      <c r="U1" s="150"/>
      <c r="V1" s="151"/>
      <c r="W1" s="151"/>
      <c r="X1" s="151"/>
      <c r="Y1" s="151"/>
      <c r="Z1" s="151"/>
      <c r="AA1" s="151"/>
      <c r="AB1" s="151"/>
      <c r="AC1" s="151"/>
      <c r="AD1" s="151"/>
      <c r="AE1" s="151"/>
      <c r="AF1" s="151"/>
      <c r="AG1" s="151"/>
    </row>
    <row r="2" spans="1:33" s="74" customFormat="1">
      <c r="A2" s="555" t="s">
        <v>28</v>
      </c>
      <c r="B2" s="555"/>
      <c r="C2" s="555"/>
      <c r="D2" s="417"/>
      <c r="E2" s="550"/>
      <c r="F2" s="550"/>
      <c r="G2" s="338"/>
      <c r="H2" s="367" t="s">
        <v>243</v>
      </c>
      <c r="I2" s="558" t="str">
        <f>'Period 1'!E2</f>
        <v>*Select Activity Type*</v>
      </c>
      <c r="J2" s="558"/>
      <c r="K2" s="75"/>
      <c r="L2" s="75"/>
      <c r="M2" s="75"/>
      <c r="N2" s="75"/>
      <c r="O2" s="75"/>
      <c r="P2" s="75"/>
      <c r="Q2" s="75"/>
      <c r="R2" s="75"/>
      <c r="S2" s="75"/>
      <c r="T2" s="75"/>
      <c r="U2" s="75"/>
      <c r="V2" s="72"/>
      <c r="W2" s="72"/>
      <c r="X2" s="72"/>
      <c r="Y2" s="72"/>
      <c r="Z2" s="72"/>
      <c r="AA2" s="72"/>
      <c r="AB2" s="72"/>
      <c r="AC2" s="72"/>
      <c r="AD2" s="72"/>
      <c r="AE2" s="72"/>
      <c r="AF2" s="72"/>
      <c r="AG2" s="72"/>
    </row>
    <row r="3" spans="1:33" s="74" customFormat="1">
      <c r="A3" s="555" t="s">
        <v>29</v>
      </c>
      <c r="B3" s="555"/>
      <c r="C3" s="555"/>
      <c r="D3" s="417"/>
      <c r="E3" s="550"/>
      <c r="F3" s="550"/>
      <c r="G3" s="338"/>
      <c r="H3" s="367" t="s">
        <v>241</v>
      </c>
      <c r="I3" s="558" t="str">
        <f>'Period 1'!E3</f>
        <v>*Select Location*</v>
      </c>
      <c r="J3" s="558"/>
      <c r="K3" s="75"/>
      <c r="L3" s="75"/>
      <c r="M3" s="75"/>
      <c r="N3" s="75"/>
      <c r="O3" s="75"/>
      <c r="P3" s="75"/>
      <c r="Q3" s="75"/>
      <c r="R3" s="75"/>
      <c r="S3" s="75"/>
      <c r="T3" s="75"/>
      <c r="U3" s="75"/>
      <c r="V3" s="72"/>
      <c r="W3" s="72"/>
      <c r="X3" s="72"/>
      <c r="Y3" s="72"/>
      <c r="Z3" s="72"/>
      <c r="AA3" s="72"/>
      <c r="AB3" s="72"/>
      <c r="AC3" s="72"/>
      <c r="AD3" s="72"/>
      <c r="AE3" s="72"/>
      <c r="AF3" s="72"/>
      <c r="AG3" s="72"/>
    </row>
    <row r="4" spans="1:33" s="74" customFormat="1">
      <c r="A4" s="550"/>
      <c r="B4" s="550"/>
      <c r="C4" s="550"/>
      <c r="D4" s="550"/>
      <c r="E4" s="550"/>
      <c r="F4" s="550"/>
      <c r="G4" s="338"/>
      <c r="H4" s="338"/>
      <c r="I4" s="338"/>
      <c r="J4" s="338"/>
      <c r="K4" s="75"/>
      <c r="L4" s="75"/>
      <c r="M4" s="75"/>
      <c r="N4" s="75"/>
      <c r="O4" s="75"/>
      <c r="P4" s="75"/>
      <c r="Q4" s="75"/>
      <c r="R4" s="75"/>
      <c r="S4" s="75"/>
      <c r="T4" s="75"/>
      <c r="U4" s="75"/>
      <c r="V4" s="72"/>
      <c r="W4" s="72"/>
      <c r="X4" s="72"/>
      <c r="Y4" s="72"/>
      <c r="Z4" s="72"/>
      <c r="AA4" s="72"/>
      <c r="AB4" s="72"/>
      <c r="AC4" s="72"/>
      <c r="AD4" s="72"/>
      <c r="AE4" s="72"/>
      <c r="AF4" s="72"/>
      <c r="AG4" s="72"/>
    </row>
    <row r="5" spans="1:33">
      <c r="A5" s="551" t="s">
        <v>30</v>
      </c>
      <c r="B5" s="551"/>
      <c r="C5" s="551"/>
      <c r="D5" s="551"/>
      <c r="E5" s="551"/>
      <c r="F5" s="551"/>
      <c r="G5" s="551"/>
      <c r="H5" s="551"/>
      <c r="I5" s="551"/>
      <c r="J5" s="551"/>
    </row>
    <row r="6" spans="1:33">
      <c r="A6" s="418" t="s">
        <v>31</v>
      </c>
      <c r="B6" s="596" t="str">
        <f>'Period 1'!B6</f>
        <v>Cover Page Not Completed</v>
      </c>
      <c r="C6" s="597"/>
      <c r="D6" s="597"/>
      <c r="E6" s="597"/>
      <c r="F6" s="597"/>
      <c r="G6" s="598"/>
      <c r="H6" s="369" t="s">
        <v>32</v>
      </c>
      <c r="I6" s="548">
        <f>'Cover Page'!$C$13</f>
        <v>0</v>
      </c>
      <c r="J6" s="549"/>
    </row>
    <row r="7" spans="1:33">
      <c r="A7" s="419" t="s">
        <v>33</v>
      </c>
      <c r="B7" s="552" t="str">
        <f>'Period 1'!$B$7</f>
        <v>Cover Page Not Completed</v>
      </c>
      <c r="C7" s="563"/>
      <c r="D7" s="563"/>
      <c r="E7" s="563"/>
      <c r="F7" s="563"/>
      <c r="G7" s="564"/>
      <c r="H7" s="371" t="s">
        <v>34</v>
      </c>
      <c r="I7" s="560">
        <f>'Cover Page'!$I$13</f>
        <v>0</v>
      </c>
      <c r="J7" s="561"/>
    </row>
    <row r="8" spans="1:33">
      <c r="A8" s="420" t="s">
        <v>35</v>
      </c>
      <c r="B8" s="562" t="str">
        <f>'Period 1'!$B$8</f>
        <v>Cover Page Not Completed</v>
      </c>
      <c r="C8" s="563"/>
      <c r="D8" s="563"/>
      <c r="E8" s="563"/>
      <c r="F8" s="563"/>
      <c r="G8" s="563"/>
      <c r="H8" s="563"/>
      <c r="I8" s="563"/>
      <c r="J8" s="564"/>
    </row>
    <row r="9" spans="1:33">
      <c r="A9" s="420" t="s">
        <v>36</v>
      </c>
      <c r="B9" s="562" t="str">
        <f>'Period 1'!$B$9</f>
        <v>Cover Page Not Completed</v>
      </c>
      <c r="C9" s="563"/>
      <c r="D9" s="563"/>
      <c r="E9" s="563"/>
      <c r="F9" s="563"/>
      <c r="G9" s="563"/>
      <c r="H9" s="563"/>
      <c r="I9" s="563"/>
      <c r="J9" s="564"/>
    </row>
    <row r="10" spans="1:33">
      <c r="A10" s="420" t="s">
        <v>37</v>
      </c>
      <c r="B10" s="562" t="str">
        <f>'Period 1'!$B$10</f>
        <v>Cover Page Not Completed</v>
      </c>
      <c r="C10" s="563"/>
      <c r="D10" s="563"/>
      <c r="E10" s="563"/>
      <c r="F10" s="563"/>
      <c r="G10" s="563"/>
      <c r="H10" s="563"/>
      <c r="I10" s="563"/>
      <c r="J10" s="564"/>
    </row>
    <row r="11" spans="1:33">
      <c r="A11" s="421"/>
      <c r="B11" s="422"/>
      <c r="C11" s="366"/>
      <c r="D11" s="366"/>
      <c r="E11" s="366"/>
      <c r="F11" s="366"/>
      <c r="G11" s="366"/>
      <c r="H11" s="366"/>
      <c r="I11" s="366"/>
      <c r="J11" s="366"/>
    </row>
    <row r="12" spans="1:33" ht="25.5" customHeight="1">
      <c r="A12" s="412" t="s">
        <v>167</v>
      </c>
      <c r="B12" s="423" t="s">
        <v>38</v>
      </c>
      <c r="C12" s="375" t="s">
        <v>6</v>
      </c>
      <c r="D12" s="375" t="s">
        <v>7</v>
      </c>
      <c r="E12" s="375" t="s">
        <v>8</v>
      </c>
      <c r="F12" s="375" t="s">
        <v>61</v>
      </c>
      <c r="G12" s="375" t="s">
        <v>9</v>
      </c>
      <c r="H12" s="424" t="s">
        <v>104</v>
      </c>
      <c r="I12" s="425" t="s">
        <v>106</v>
      </c>
      <c r="J12" s="375" t="s">
        <v>40</v>
      </c>
    </row>
    <row r="13" spans="1:33">
      <c r="A13" s="426" t="s">
        <v>168</v>
      </c>
      <c r="B13" s="427" t="s">
        <v>12</v>
      </c>
      <c r="C13" s="413">
        <f t="shared" ref="C13:I13" si="0">SUM(C14:C15)</f>
        <v>0</v>
      </c>
      <c r="D13" s="413">
        <f t="shared" si="0"/>
        <v>0</v>
      </c>
      <c r="E13" s="413">
        <f t="shared" si="0"/>
        <v>0</v>
      </c>
      <c r="F13" s="413">
        <f t="shared" si="0"/>
        <v>0</v>
      </c>
      <c r="G13" s="413">
        <f t="shared" si="0"/>
        <v>0</v>
      </c>
      <c r="H13" s="428">
        <f t="shared" si="0"/>
        <v>0</v>
      </c>
      <c r="I13" s="428">
        <f t="shared" si="0"/>
        <v>0</v>
      </c>
      <c r="J13" s="413">
        <f>SUM(H13:I13)</f>
        <v>0</v>
      </c>
    </row>
    <row r="14" spans="1:33">
      <c r="A14" s="429"/>
      <c r="B14" s="430" t="s">
        <v>109</v>
      </c>
      <c r="C14" s="380">
        <f>'Period 1'!D14</f>
        <v>0</v>
      </c>
      <c r="D14" s="380">
        <f>'Period 2'!D14</f>
        <v>0</v>
      </c>
      <c r="E14" s="380">
        <f>'Period 3'!D14</f>
        <v>0</v>
      </c>
      <c r="F14" s="380">
        <f>'Period 4'!D14</f>
        <v>0</v>
      </c>
      <c r="G14" s="380">
        <f>'Period 5'!D14</f>
        <v>0</v>
      </c>
      <c r="H14" s="380">
        <f>SUM(C14:G14)</f>
        <v>0</v>
      </c>
      <c r="I14" s="380">
        <f>SUM('Period 1:Period 5'!E14)</f>
        <v>0</v>
      </c>
      <c r="J14" s="380">
        <f>SUM(H14,I14)</f>
        <v>0</v>
      </c>
    </row>
    <row r="15" spans="1:33">
      <c r="A15" s="426"/>
      <c r="B15" s="431" t="s">
        <v>41</v>
      </c>
      <c r="C15" s="380">
        <f>'Period 1'!D15</f>
        <v>0</v>
      </c>
      <c r="D15" s="380">
        <f>'Period 2'!D15</f>
        <v>0</v>
      </c>
      <c r="E15" s="380">
        <f>'Period 3'!D15</f>
        <v>0</v>
      </c>
      <c r="F15" s="380">
        <f>'Period 4'!D15</f>
        <v>0</v>
      </c>
      <c r="G15" s="380">
        <f>'Period 5'!D15</f>
        <v>0</v>
      </c>
      <c r="H15" s="380">
        <f t="shared" ref="H15:H44" si="1">SUM(C15:G15)</f>
        <v>0</v>
      </c>
      <c r="I15" s="380">
        <f>SUM('Period 1:Period 5'!E15)</f>
        <v>0</v>
      </c>
      <c r="J15" s="380">
        <f t="shared" ref="J15:J46" si="2">SUM(H15,I15)</f>
        <v>0</v>
      </c>
    </row>
    <row r="16" spans="1:33">
      <c r="A16" s="426" t="s">
        <v>171</v>
      </c>
      <c r="B16" s="432" t="s">
        <v>134</v>
      </c>
      <c r="C16" s="433">
        <f>SUM(C17:C19)</f>
        <v>0</v>
      </c>
      <c r="D16" s="433">
        <f>SUM(D17:D19)</f>
        <v>0</v>
      </c>
      <c r="E16" s="433">
        <f>SUM(E17:E19)</f>
        <v>0</v>
      </c>
      <c r="F16" s="433">
        <f>SUM(F17:F19)</f>
        <v>0</v>
      </c>
      <c r="G16" s="433">
        <f>SUM(G17:G19)</f>
        <v>0</v>
      </c>
      <c r="H16" s="433">
        <f>SUM(C16:G16)</f>
        <v>0</v>
      </c>
      <c r="I16" s="433">
        <f>SUM(I17:I19)</f>
        <v>0</v>
      </c>
      <c r="J16" s="433">
        <f>SUM(H16:I16)</f>
        <v>0</v>
      </c>
    </row>
    <row r="17" spans="1:10">
      <c r="A17" s="426"/>
      <c r="B17" s="434" t="s">
        <v>108</v>
      </c>
      <c r="C17" s="380">
        <f>'Period 1'!D17</f>
        <v>0</v>
      </c>
      <c r="D17" s="380">
        <f>'Period 2'!D17</f>
        <v>0</v>
      </c>
      <c r="E17" s="380">
        <f>'Period 3'!D17</f>
        <v>0</v>
      </c>
      <c r="F17" s="380">
        <f>'Period 4'!D17</f>
        <v>0</v>
      </c>
      <c r="G17" s="380">
        <f>'Period 5'!D17</f>
        <v>0</v>
      </c>
      <c r="H17" s="380">
        <f t="shared" si="1"/>
        <v>0</v>
      </c>
      <c r="I17" s="380">
        <f>SUM('Period 1:Period 5'!E17)</f>
        <v>0</v>
      </c>
      <c r="J17" s="380">
        <f t="shared" si="2"/>
        <v>0</v>
      </c>
    </row>
    <row r="18" spans="1:10">
      <c r="A18" s="426"/>
      <c r="B18" s="430" t="s">
        <v>20</v>
      </c>
      <c r="C18" s="380">
        <f>'Period 1'!D18</f>
        <v>0</v>
      </c>
      <c r="D18" s="380">
        <f>'Period 2'!D18</f>
        <v>0</v>
      </c>
      <c r="E18" s="380">
        <f>'Period 3'!D18</f>
        <v>0</v>
      </c>
      <c r="F18" s="380">
        <f>'Period 4'!D18</f>
        <v>0</v>
      </c>
      <c r="G18" s="380">
        <f>'Period 5'!D18</f>
        <v>0</v>
      </c>
      <c r="H18" s="380">
        <f t="shared" si="1"/>
        <v>0</v>
      </c>
      <c r="I18" s="380">
        <f>SUM('Period 1:Period 5'!E18)</f>
        <v>0</v>
      </c>
      <c r="J18" s="380">
        <f t="shared" si="2"/>
        <v>0</v>
      </c>
    </row>
    <row r="19" spans="1:10">
      <c r="A19" s="426"/>
      <c r="B19" s="430" t="s">
        <v>24</v>
      </c>
      <c r="C19" s="380">
        <f>'Period 1'!D19</f>
        <v>0</v>
      </c>
      <c r="D19" s="380">
        <f>'Period 2'!D19</f>
        <v>0</v>
      </c>
      <c r="E19" s="380">
        <f>'Period 3'!D19</f>
        <v>0</v>
      </c>
      <c r="F19" s="380">
        <f>'Period 4'!D19</f>
        <v>0</v>
      </c>
      <c r="G19" s="380">
        <f>'Period 5'!D19</f>
        <v>0</v>
      </c>
      <c r="H19" s="380">
        <f t="shared" si="1"/>
        <v>0</v>
      </c>
      <c r="I19" s="380">
        <f>SUM('Period 1:Period 5'!E19)</f>
        <v>0</v>
      </c>
      <c r="J19" s="380">
        <f t="shared" si="2"/>
        <v>0</v>
      </c>
    </row>
    <row r="20" spans="1:10">
      <c r="A20" s="426" t="s">
        <v>172</v>
      </c>
      <c r="B20" s="435" t="s">
        <v>15</v>
      </c>
      <c r="C20" s="380">
        <f>'Period 1'!D20</f>
        <v>0</v>
      </c>
      <c r="D20" s="380">
        <f>'Period 2'!D20</f>
        <v>0</v>
      </c>
      <c r="E20" s="380">
        <f>'Period 3'!D20</f>
        <v>0</v>
      </c>
      <c r="F20" s="380">
        <f>'Period 4'!D20</f>
        <v>0</v>
      </c>
      <c r="G20" s="380">
        <f>'Period 5'!D20</f>
        <v>0</v>
      </c>
      <c r="H20" s="380">
        <f t="shared" si="1"/>
        <v>0</v>
      </c>
      <c r="I20" s="380">
        <f>SUM('Period 1:Period 5'!E20)</f>
        <v>0</v>
      </c>
      <c r="J20" s="380">
        <f t="shared" si="2"/>
        <v>0</v>
      </c>
    </row>
    <row r="21" spans="1:10">
      <c r="A21" s="426"/>
      <c r="B21" s="436" t="s">
        <v>132</v>
      </c>
      <c r="C21" s="384">
        <f>'Period 1'!D21</f>
        <v>0</v>
      </c>
      <c r="D21" s="384">
        <f>'Period 2'!D21</f>
        <v>0</v>
      </c>
      <c r="E21" s="384">
        <f>'Period 3'!D21</f>
        <v>0</v>
      </c>
      <c r="F21" s="384">
        <f>'Period 4'!D21</f>
        <v>0</v>
      </c>
      <c r="G21" s="384">
        <f>'Period 5'!D21</f>
        <v>0</v>
      </c>
      <c r="H21" s="384">
        <f>SUM(C21:G21)</f>
        <v>0</v>
      </c>
      <c r="I21" s="384">
        <f>SUM('Period 1:Period 5'!E21)</f>
        <v>0</v>
      </c>
      <c r="J21" s="384">
        <f t="shared" si="2"/>
        <v>0</v>
      </c>
    </row>
    <row r="22" spans="1:10">
      <c r="A22" s="426" t="s">
        <v>173</v>
      </c>
      <c r="B22" s="435" t="s">
        <v>135</v>
      </c>
      <c r="C22" s="380">
        <f>'Period 1'!D22</f>
        <v>0</v>
      </c>
      <c r="D22" s="380">
        <f>'Period 2'!D22</f>
        <v>0</v>
      </c>
      <c r="E22" s="380">
        <f>'Period 3'!D22</f>
        <v>0</v>
      </c>
      <c r="F22" s="380">
        <f>'Period 4'!D22</f>
        <v>0</v>
      </c>
      <c r="G22" s="380">
        <f>'Period 5'!D22</f>
        <v>0</v>
      </c>
      <c r="H22" s="380">
        <f t="shared" si="1"/>
        <v>0</v>
      </c>
      <c r="I22" s="380">
        <f>SUM('Period 1:Period 5'!E22)</f>
        <v>0</v>
      </c>
      <c r="J22" s="380">
        <f t="shared" si="2"/>
        <v>0</v>
      </c>
    </row>
    <row r="23" spans="1:10">
      <c r="A23" s="426" t="s">
        <v>174</v>
      </c>
      <c r="B23" s="435" t="s">
        <v>113</v>
      </c>
      <c r="C23" s="380">
        <f>'Period 1'!D23</f>
        <v>0</v>
      </c>
      <c r="D23" s="380">
        <f>'Period 2'!D23</f>
        <v>0</v>
      </c>
      <c r="E23" s="380">
        <f>'Period 3'!D23</f>
        <v>0</v>
      </c>
      <c r="F23" s="380">
        <f>'Period 4'!D23</f>
        <v>0</v>
      </c>
      <c r="G23" s="380">
        <f>'Period 5'!D23</f>
        <v>0</v>
      </c>
      <c r="H23" s="380">
        <f t="shared" si="1"/>
        <v>0</v>
      </c>
      <c r="I23" s="380">
        <f>SUM('Period 1:Period 5'!E23)</f>
        <v>0</v>
      </c>
      <c r="J23" s="380">
        <f t="shared" si="2"/>
        <v>0</v>
      </c>
    </row>
    <row r="24" spans="1:10">
      <c r="A24" s="437" t="s">
        <v>175</v>
      </c>
      <c r="B24" s="438" t="s">
        <v>114</v>
      </c>
      <c r="C24" s="380">
        <f>'Period 1'!D24</f>
        <v>0</v>
      </c>
      <c r="D24" s="380">
        <f>'Period 2'!D24</f>
        <v>0</v>
      </c>
      <c r="E24" s="380">
        <f>'Period 3'!D24</f>
        <v>0</v>
      </c>
      <c r="F24" s="380">
        <f>'Period 4'!D24</f>
        <v>0</v>
      </c>
      <c r="G24" s="380">
        <f>'Period 5'!D24</f>
        <v>0</v>
      </c>
      <c r="H24" s="380">
        <f t="shared" si="1"/>
        <v>0</v>
      </c>
      <c r="I24" s="380">
        <f>SUM('Period 1:Period 5'!E24)</f>
        <v>0</v>
      </c>
      <c r="J24" s="380">
        <f t="shared" si="2"/>
        <v>0</v>
      </c>
    </row>
    <row r="25" spans="1:10" ht="15" customHeight="1">
      <c r="A25" s="437" t="s">
        <v>176</v>
      </c>
      <c r="B25" s="438" t="s">
        <v>115</v>
      </c>
      <c r="C25" s="380">
        <f>'Period 1'!D25</f>
        <v>0</v>
      </c>
      <c r="D25" s="380">
        <f>'Period 2'!D25</f>
        <v>0</v>
      </c>
      <c r="E25" s="380">
        <f>'Period 3'!D25</f>
        <v>0</v>
      </c>
      <c r="F25" s="380">
        <f>'Period 4'!D25</f>
        <v>0</v>
      </c>
      <c r="G25" s="380">
        <f>'Period 5'!D25</f>
        <v>0</v>
      </c>
      <c r="H25" s="380">
        <f t="shared" si="1"/>
        <v>0</v>
      </c>
      <c r="I25" s="380">
        <f>SUM('Period 1:Period 5'!E25)</f>
        <v>0</v>
      </c>
      <c r="J25" s="380">
        <f t="shared" si="2"/>
        <v>0</v>
      </c>
    </row>
    <row r="26" spans="1:10" ht="15" customHeight="1">
      <c r="A26" s="437" t="s">
        <v>177</v>
      </c>
      <c r="B26" s="431" t="s">
        <v>136</v>
      </c>
      <c r="C26" s="380">
        <f>'Period 1'!D26</f>
        <v>0</v>
      </c>
      <c r="D26" s="380">
        <f>'Period 2'!D26</f>
        <v>0</v>
      </c>
      <c r="E26" s="380">
        <f>'Period 3'!D26</f>
        <v>0</v>
      </c>
      <c r="F26" s="380">
        <f>'Period 4'!D26</f>
        <v>0</v>
      </c>
      <c r="G26" s="380">
        <f>'Period 5'!D26</f>
        <v>0</v>
      </c>
      <c r="H26" s="380">
        <f t="shared" si="1"/>
        <v>0</v>
      </c>
      <c r="I26" s="380">
        <f>SUM('Period 1:Period 5'!E26)</f>
        <v>0</v>
      </c>
      <c r="J26" s="380">
        <f t="shared" si="2"/>
        <v>0</v>
      </c>
    </row>
    <row r="27" spans="1:10" ht="27.6">
      <c r="A27" s="437" t="s">
        <v>178</v>
      </c>
      <c r="B27" s="438" t="s">
        <v>130</v>
      </c>
      <c r="C27" s="380">
        <f>'Period 1'!D27</f>
        <v>0</v>
      </c>
      <c r="D27" s="380">
        <f>'Period 2'!D27</f>
        <v>0</v>
      </c>
      <c r="E27" s="380">
        <f>'Period 3'!D27</f>
        <v>0</v>
      </c>
      <c r="F27" s="380">
        <f>'Period 4'!D27</f>
        <v>0</v>
      </c>
      <c r="G27" s="380">
        <f>'Period 5'!D27</f>
        <v>0</v>
      </c>
      <c r="H27" s="380">
        <f t="shared" si="1"/>
        <v>0</v>
      </c>
      <c r="I27" s="380">
        <f>SUM('Period 1:Period 5'!E27)</f>
        <v>0</v>
      </c>
      <c r="J27" s="380">
        <f t="shared" si="2"/>
        <v>0</v>
      </c>
    </row>
    <row r="28" spans="1:10" ht="27.6">
      <c r="A28" s="437" t="s">
        <v>179</v>
      </c>
      <c r="B28" s="438" t="s">
        <v>131</v>
      </c>
      <c r="C28" s="380">
        <f>'Period 1'!D28</f>
        <v>0</v>
      </c>
      <c r="D28" s="380">
        <f>'Period 2'!D28</f>
        <v>0</v>
      </c>
      <c r="E28" s="380">
        <f>'Period 3'!D28</f>
        <v>0</v>
      </c>
      <c r="F28" s="380">
        <f>'Period 4'!D28</f>
        <v>0</v>
      </c>
      <c r="G28" s="380">
        <f>'Period 5'!D28</f>
        <v>0</v>
      </c>
      <c r="H28" s="380">
        <f t="shared" si="1"/>
        <v>0</v>
      </c>
      <c r="I28" s="380">
        <f>SUM('Period 1:Period 5'!E28)</f>
        <v>0</v>
      </c>
      <c r="J28" s="380">
        <f t="shared" si="2"/>
        <v>0</v>
      </c>
    </row>
    <row r="29" spans="1:10" ht="27.6">
      <c r="A29" s="437" t="s">
        <v>459</v>
      </c>
      <c r="B29" s="438" t="s">
        <v>465</v>
      </c>
      <c r="C29" s="380">
        <f>'Period 1'!D29</f>
        <v>0</v>
      </c>
      <c r="D29" s="380">
        <f>'Period 2'!D29</f>
        <v>0</v>
      </c>
      <c r="E29" s="380">
        <f>'Period 3'!D29</f>
        <v>0</v>
      </c>
      <c r="F29" s="380">
        <f>'Period 4'!D29</f>
        <v>0</v>
      </c>
      <c r="G29" s="380">
        <f>'Period 5'!D29</f>
        <v>0</v>
      </c>
      <c r="H29" s="380">
        <f t="shared" ref="H29:H30" si="3">SUM(C29:G29)</f>
        <v>0</v>
      </c>
      <c r="I29" s="380">
        <f>SUM('Period 1:Period 5'!E29)</f>
        <v>0</v>
      </c>
      <c r="J29" s="380">
        <f t="shared" ref="J29:J30" si="4">SUM(H29,I29)</f>
        <v>0</v>
      </c>
    </row>
    <row r="30" spans="1:10" ht="27.6">
      <c r="A30" s="437" t="s">
        <v>460</v>
      </c>
      <c r="B30" s="438" t="s">
        <v>466</v>
      </c>
      <c r="C30" s="380">
        <f>'Period 1'!D30</f>
        <v>0</v>
      </c>
      <c r="D30" s="380">
        <f>'Period 2'!D30</f>
        <v>0</v>
      </c>
      <c r="E30" s="380">
        <f>'Period 3'!D30</f>
        <v>0</v>
      </c>
      <c r="F30" s="380">
        <f>'Period 4'!D30</f>
        <v>0</v>
      </c>
      <c r="G30" s="380">
        <f>'Period 5'!D30</f>
        <v>0</v>
      </c>
      <c r="H30" s="380">
        <f t="shared" si="3"/>
        <v>0</v>
      </c>
      <c r="I30" s="380">
        <f>SUM('Period 1:Period 5'!E30)</f>
        <v>0</v>
      </c>
      <c r="J30" s="380">
        <f t="shared" si="4"/>
        <v>0</v>
      </c>
    </row>
    <row r="31" spans="1:10">
      <c r="A31" s="437" t="s">
        <v>180</v>
      </c>
      <c r="B31" s="438" t="s">
        <v>116</v>
      </c>
      <c r="C31" s="380">
        <f>'Period 1'!D31</f>
        <v>0</v>
      </c>
      <c r="D31" s="380">
        <f>'Period 2'!D31</f>
        <v>0</v>
      </c>
      <c r="E31" s="380">
        <f>'Period 3'!D31</f>
        <v>0</v>
      </c>
      <c r="F31" s="380">
        <f>'Period 4'!D31</f>
        <v>0</v>
      </c>
      <c r="G31" s="380">
        <f>'Period 5'!D31</f>
        <v>0</v>
      </c>
      <c r="H31" s="380">
        <f t="shared" si="1"/>
        <v>0</v>
      </c>
      <c r="I31" s="380">
        <f>SUM('Period 1:Period 5'!E31)</f>
        <v>0</v>
      </c>
      <c r="J31" s="380">
        <f t="shared" si="2"/>
        <v>0</v>
      </c>
    </row>
    <row r="32" spans="1:10">
      <c r="A32" s="437" t="s">
        <v>181</v>
      </c>
      <c r="B32" s="438" t="s">
        <v>117</v>
      </c>
      <c r="C32" s="380">
        <f>'Period 1'!D32</f>
        <v>0</v>
      </c>
      <c r="D32" s="380">
        <f>'Period 2'!D32</f>
        <v>0</v>
      </c>
      <c r="E32" s="380">
        <f>'Period 3'!D32</f>
        <v>0</v>
      </c>
      <c r="F32" s="380">
        <f>'Period 4'!D32</f>
        <v>0</v>
      </c>
      <c r="G32" s="380">
        <f>'Period 5'!D32</f>
        <v>0</v>
      </c>
      <c r="H32" s="380">
        <f t="shared" si="1"/>
        <v>0</v>
      </c>
      <c r="I32" s="380">
        <f>SUM('Period 1:Period 5'!E32)</f>
        <v>0</v>
      </c>
      <c r="J32" s="380">
        <f t="shared" si="2"/>
        <v>0</v>
      </c>
    </row>
    <row r="33" spans="1:41">
      <c r="A33" s="437" t="s">
        <v>182</v>
      </c>
      <c r="B33" s="438" t="s">
        <v>128</v>
      </c>
      <c r="C33" s="380">
        <f>'Period 1'!D33</f>
        <v>0</v>
      </c>
      <c r="D33" s="380">
        <f>'Period 2'!D33</f>
        <v>0</v>
      </c>
      <c r="E33" s="380">
        <f>'Period 3'!D33</f>
        <v>0</v>
      </c>
      <c r="F33" s="380">
        <f>'Period 4'!D33</f>
        <v>0</v>
      </c>
      <c r="G33" s="380">
        <f>'Period 5'!D33</f>
        <v>0</v>
      </c>
      <c r="H33" s="380">
        <f t="shared" si="1"/>
        <v>0</v>
      </c>
      <c r="I33" s="380">
        <f>SUM('Period 1:Period 5'!E33)</f>
        <v>0</v>
      </c>
      <c r="J33" s="380">
        <f t="shared" si="2"/>
        <v>0</v>
      </c>
    </row>
    <row r="34" spans="1:41">
      <c r="A34" s="437" t="s">
        <v>183</v>
      </c>
      <c r="B34" s="438" t="s">
        <v>118</v>
      </c>
      <c r="C34" s="380">
        <f>'Period 1'!D34</f>
        <v>0</v>
      </c>
      <c r="D34" s="380">
        <f>'Period 2'!D34</f>
        <v>0</v>
      </c>
      <c r="E34" s="380">
        <f>'Period 3'!D34</f>
        <v>0</v>
      </c>
      <c r="F34" s="380">
        <f>'Period 4'!D34</f>
        <v>0</v>
      </c>
      <c r="G34" s="380">
        <f>'Period 5'!D34</f>
        <v>0</v>
      </c>
      <c r="H34" s="380">
        <f t="shared" si="1"/>
        <v>0</v>
      </c>
      <c r="I34" s="380">
        <f>SUM('Period 1:Period 5'!E34)</f>
        <v>0</v>
      </c>
      <c r="J34" s="380">
        <f t="shared" si="2"/>
        <v>0</v>
      </c>
    </row>
    <row r="35" spans="1:41">
      <c r="A35" s="437" t="s">
        <v>184</v>
      </c>
      <c r="B35" s="438" t="s">
        <v>126</v>
      </c>
      <c r="C35" s="380">
        <f>'Period 1'!D35</f>
        <v>0</v>
      </c>
      <c r="D35" s="380">
        <f>'Period 2'!D35</f>
        <v>0</v>
      </c>
      <c r="E35" s="380">
        <f>'Period 3'!D35</f>
        <v>0</v>
      </c>
      <c r="F35" s="380">
        <f>'Period 4'!D35</f>
        <v>0</v>
      </c>
      <c r="G35" s="380">
        <f>'Period 5'!D35</f>
        <v>0</v>
      </c>
      <c r="H35" s="380">
        <f t="shared" si="1"/>
        <v>0</v>
      </c>
      <c r="I35" s="380">
        <f>SUM('Period 1:Period 5'!E35)</f>
        <v>0</v>
      </c>
      <c r="J35" s="380">
        <f t="shared" si="2"/>
        <v>0</v>
      </c>
    </row>
    <row r="36" spans="1:41" ht="27.6">
      <c r="A36" s="437" t="s">
        <v>187</v>
      </c>
      <c r="B36" s="438" t="s">
        <v>119</v>
      </c>
      <c r="C36" s="380">
        <f>'Period 1'!D36</f>
        <v>0</v>
      </c>
      <c r="D36" s="380">
        <f>'Period 2'!D36</f>
        <v>0</v>
      </c>
      <c r="E36" s="380">
        <f>'Period 3'!D36</f>
        <v>0</v>
      </c>
      <c r="F36" s="380">
        <f>'Period 4'!D36</f>
        <v>0</v>
      </c>
      <c r="G36" s="380">
        <f>'Period 5'!D36</f>
        <v>0</v>
      </c>
      <c r="H36" s="380">
        <f t="shared" si="1"/>
        <v>0</v>
      </c>
      <c r="I36" s="380">
        <f>SUM('Period 1:Period 5'!E36)</f>
        <v>0</v>
      </c>
      <c r="J36" s="380">
        <f t="shared" si="2"/>
        <v>0</v>
      </c>
    </row>
    <row r="37" spans="1:41">
      <c r="A37" s="437" t="s">
        <v>185</v>
      </c>
      <c r="B37" s="438" t="s">
        <v>129</v>
      </c>
      <c r="C37" s="380">
        <f>'Period 1'!D37</f>
        <v>0</v>
      </c>
      <c r="D37" s="380">
        <f>'Period 2'!D37</f>
        <v>0</v>
      </c>
      <c r="E37" s="380">
        <f>'Period 3'!D37</f>
        <v>0</v>
      </c>
      <c r="F37" s="380">
        <f>'Period 4'!D37</f>
        <v>0</v>
      </c>
      <c r="G37" s="380">
        <f>'Period 5'!D37</f>
        <v>0</v>
      </c>
      <c r="H37" s="380">
        <f t="shared" si="1"/>
        <v>0</v>
      </c>
      <c r="I37" s="380">
        <f>SUM('Period 1:Period 5'!E37)</f>
        <v>0</v>
      </c>
      <c r="J37" s="380">
        <f t="shared" si="2"/>
        <v>0</v>
      </c>
    </row>
    <row r="38" spans="1:41">
      <c r="A38" s="437" t="s">
        <v>186</v>
      </c>
      <c r="B38" s="439" t="s">
        <v>137</v>
      </c>
      <c r="C38" s="380">
        <f>'Period 1'!D38</f>
        <v>0</v>
      </c>
      <c r="D38" s="380">
        <f>'Period 2'!D38</f>
        <v>0</v>
      </c>
      <c r="E38" s="380">
        <f>'Period 3'!D38</f>
        <v>0</v>
      </c>
      <c r="F38" s="380">
        <f>'Period 4'!D38</f>
        <v>0</v>
      </c>
      <c r="G38" s="380">
        <f>'Period 5'!D38</f>
        <v>0</v>
      </c>
      <c r="H38" s="380">
        <f t="shared" si="1"/>
        <v>0</v>
      </c>
      <c r="I38" s="380">
        <f>SUM('Period 1:Period 5'!E38)</f>
        <v>0</v>
      </c>
      <c r="J38" s="380">
        <f t="shared" si="2"/>
        <v>0</v>
      </c>
    </row>
    <row r="39" spans="1:41">
      <c r="A39" s="437"/>
      <c r="B39" s="440" t="s">
        <v>125</v>
      </c>
      <c r="C39" s="384">
        <f>'Period 1'!D39</f>
        <v>0</v>
      </c>
      <c r="D39" s="384">
        <f>'Period 2'!D39</f>
        <v>0</v>
      </c>
      <c r="E39" s="384">
        <f>'Period 3'!D39</f>
        <v>0</v>
      </c>
      <c r="F39" s="384">
        <f>'Period 4'!D39</f>
        <v>0</v>
      </c>
      <c r="G39" s="384">
        <f>'Period 5'!D39</f>
        <v>0</v>
      </c>
      <c r="H39" s="384">
        <f t="shared" si="1"/>
        <v>0</v>
      </c>
      <c r="I39" s="384">
        <f>SUM('Period 1:Period 5'!E39)</f>
        <v>0</v>
      </c>
      <c r="J39" s="384">
        <f t="shared" si="2"/>
        <v>0</v>
      </c>
    </row>
    <row r="40" spans="1:41" ht="27.6">
      <c r="A40" s="441"/>
      <c r="B40" s="442" t="str">
        <f>CONCATENATE("Base for Indirect Cost                         ",IF(LEFT('Cover Page'!$C$17,(FIND(" ",'Cover Page'!$C$17,1)-1))="*Select","Complete CoverPage",LEFT('Cover Page'!$C$17,(FIND(" ",'Cover Page'!$C$17,1)-1))))</f>
        <v>Base for Indirect Cost                         Complete CoverPage</v>
      </c>
      <c r="C40" s="443" t="str">
        <f>'Period 1'!D40</f>
        <v>UNDEFINED</v>
      </c>
      <c r="D40" s="443" t="str">
        <f>'Period 2'!D40</f>
        <v>UNDEFINED</v>
      </c>
      <c r="E40" s="443" t="str">
        <f>'Period 3'!D40</f>
        <v>UNDEFINED</v>
      </c>
      <c r="F40" s="443" t="str">
        <f>'Period 4'!D40</f>
        <v>UNDEFINED</v>
      </c>
      <c r="G40" s="443" t="str">
        <f>'Period 5'!D40</f>
        <v>UNDEFINED</v>
      </c>
      <c r="H40" s="443">
        <f t="shared" si="1"/>
        <v>0</v>
      </c>
      <c r="I40" s="443">
        <f>SUM('Period 1:Period 5'!E40)</f>
        <v>0</v>
      </c>
      <c r="J40" s="443">
        <f t="shared" si="2"/>
        <v>0</v>
      </c>
    </row>
    <row r="41" spans="1:41">
      <c r="A41" s="437"/>
      <c r="B41" s="444" t="s">
        <v>105</v>
      </c>
      <c r="C41" s="445">
        <f>'Period 1'!D41</f>
        <v>0</v>
      </c>
      <c r="D41" s="445">
        <f>'Period 2'!D41</f>
        <v>0</v>
      </c>
      <c r="E41" s="445">
        <f>'Period 3'!D41</f>
        <v>0</v>
      </c>
      <c r="F41" s="445">
        <f>'Period 4'!D41</f>
        <v>0</v>
      </c>
      <c r="G41" s="445">
        <f>'Period 5'!D41</f>
        <v>0</v>
      </c>
      <c r="H41" s="445"/>
      <c r="I41" s="445">
        <f>'Period 1'!E41</f>
        <v>0</v>
      </c>
      <c r="J41" s="445"/>
    </row>
    <row r="42" spans="1:41">
      <c r="A42" s="437"/>
      <c r="B42" s="438" t="s">
        <v>346</v>
      </c>
      <c r="C42" s="445"/>
      <c r="D42" s="445"/>
      <c r="E42" s="445"/>
      <c r="F42" s="445"/>
      <c r="G42" s="445"/>
      <c r="H42" s="445"/>
      <c r="I42" s="380">
        <f>SUM('Period 1:Period 5'!E42)</f>
        <v>0</v>
      </c>
      <c r="J42" s="445"/>
    </row>
    <row r="43" spans="1:41">
      <c r="A43" s="437" t="s">
        <v>188</v>
      </c>
      <c r="B43" s="440" t="s">
        <v>123</v>
      </c>
      <c r="C43" s="384" t="str">
        <f>'Period 1'!D43</f>
        <v>UNDEFINED</v>
      </c>
      <c r="D43" s="384" t="str">
        <f>'Period 2'!D43</f>
        <v>UNDEFINED</v>
      </c>
      <c r="E43" s="384" t="str">
        <f>'Period 3'!D43</f>
        <v>UNDEFINED</v>
      </c>
      <c r="F43" s="384" t="str">
        <f>'Period 4'!D43</f>
        <v>UNDEFINED</v>
      </c>
      <c r="G43" s="384" t="str">
        <f>'Period 5'!D43</f>
        <v>UNDEFINED</v>
      </c>
      <c r="H43" s="384">
        <f t="shared" si="1"/>
        <v>0</v>
      </c>
      <c r="I43" s="384">
        <f>SUM('Period 1:Period 5'!E43)</f>
        <v>0</v>
      </c>
      <c r="J43" s="384">
        <f t="shared" si="2"/>
        <v>0</v>
      </c>
    </row>
    <row r="44" spans="1:41">
      <c r="A44" s="446"/>
      <c r="B44" s="440" t="s">
        <v>124</v>
      </c>
      <c r="C44" s="384" t="str">
        <f>'Period 1'!D44</f>
        <v>UNDEFINED</v>
      </c>
      <c r="D44" s="384" t="str">
        <f>'Period 2'!D44</f>
        <v>UNDEFINED</v>
      </c>
      <c r="E44" s="384" t="str">
        <f>'Period 3'!D44</f>
        <v>UNDEFINED</v>
      </c>
      <c r="F44" s="384" t="str">
        <f>'Period 4'!D44</f>
        <v>UNDEFINED</v>
      </c>
      <c r="G44" s="384" t="str">
        <f>'Period 5'!D44</f>
        <v>UNDEFINED</v>
      </c>
      <c r="H44" s="384">
        <f t="shared" si="1"/>
        <v>0</v>
      </c>
      <c r="I44" s="384">
        <f>SUM('Period 1:Period 5'!E44)</f>
        <v>0</v>
      </c>
      <c r="J44" s="384">
        <f t="shared" si="2"/>
        <v>0</v>
      </c>
    </row>
    <row r="45" spans="1:41" s="85" customFormat="1">
      <c r="A45" s="263"/>
      <c r="B45" s="263"/>
      <c r="C45" s="263"/>
      <c r="D45" s="263"/>
      <c r="E45" s="263"/>
      <c r="F45" s="263"/>
      <c r="G45" s="263"/>
      <c r="H45" s="263"/>
      <c r="I45" s="263"/>
      <c r="J45" s="263"/>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row>
    <row r="46" spans="1:41" s="85" customFormat="1" ht="15" customHeight="1">
      <c r="A46" s="263"/>
      <c r="B46" s="447" t="s">
        <v>238</v>
      </c>
      <c r="C46" s="384" t="str">
        <f>'Period 1'!D46</f>
        <v>CoverPage</v>
      </c>
      <c r="D46" s="384" t="str">
        <f>'Period 2'!D46</f>
        <v>CoverPage</v>
      </c>
      <c r="E46" s="384" t="str">
        <f>'Period 3'!D46</f>
        <v>CoverPage</v>
      </c>
      <c r="F46" s="384" t="str">
        <f>'Period 4'!D46</f>
        <v>CoverPage</v>
      </c>
      <c r="G46" s="384" t="str">
        <f>'Period 5'!D46</f>
        <v>CoverPage</v>
      </c>
      <c r="H46" s="384">
        <f>SUM(C46:G46)</f>
        <v>0</v>
      </c>
      <c r="I46" s="384"/>
      <c r="J46" s="384">
        <f t="shared" si="2"/>
        <v>0</v>
      </c>
      <c r="K46" s="76"/>
      <c r="L46" s="76"/>
      <c r="M46" s="76"/>
      <c r="N46" s="76"/>
      <c r="O46" s="76"/>
      <c r="P46" s="76"/>
      <c r="Q46" s="76"/>
      <c r="R46" s="76"/>
      <c r="S46" s="76"/>
      <c r="T46" s="76"/>
      <c r="U46" s="76"/>
      <c r="V46" s="76"/>
      <c r="W46" s="76"/>
      <c r="X46" s="76"/>
      <c r="Y46" s="76"/>
      <c r="Z46" s="76"/>
      <c r="AA46" s="76"/>
      <c r="AB46" s="76"/>
      <c r="AC46" s="76"/>
      <c r="AD46" s="76"/>
      <c r="AE46" s="76"/>
      <c r="AF46" s="76"/>
      <c r="AG46" s="76"/>
    </row>
    <row r="47" spans="1:41" s="69" customFormat="1">
      <c r="A47" s="405"/>
      <c r="B47" s="406"/>
      <c r="C47" s="407"/>
      <c r="D47" s="407"/>
      <c r="E47" s="407"/>
      <c r="F47" s="280" t="str">
        <f>IF(AND($I$44&lt;&gt;0,'Cover Page'!$F$19&lt;&gt;"Yes"),"ERROR: COST SHARE BUDGET EXISTS ON AWARD WITH NO COST SHARE",IF($I$44&gt;'Cover Page'!$G$20,"ERROR: COST SHARE BUDGET EXCEEDS COST SHARE BUDGET LIMIT",""))</f>
        <v/>
      </c>
      <c r="G47" s="393"/>
      <c r="H47" s="407"/>
      <c r="I47" s="407"/>
      <c r="J47" s="405"/>
      <c r="K47" s="78"/>
      <c r="L47" s="78"/>
      <c r="M47" s="78"/>
      <c r="N47" s="78"/>
      <c r="O47" s="78"/>
      <c r="P47" s="78"/>
      <c r="Q47" s="78"/>
      <c r="R47" s="78"/>
    </row>
    <row r="48" spans="1:41" s="69" customFormat="1">
      <c r="A48" s="405"/>
      <c r="B48" s="406"/>
      <c r="C48" s="407"/>
      <c r="D48" s="407"/>
      <c r="E48" s="407"/>
      <c r="F48" s="407"/>
      <c r="G48" s="407"/>
      <c r="H48" s="407"/>
      <c r="I48" s="407">
        <f>SUM(I14:I25)+I26+I27+I31+I34+I37</f>
        <v>0</v>
      </c>
      <c r="J48" s="405"/>
      <c r="K48" s="78"/>
      <c r="L48" s="78"/>
      <c r="M48" s="78"/>
      <c r="N48" s="78"/>
      <c r="O48" s="78"/>
      <c r="P48" s="78"/>
      <c r="Q48" s="78"/>
      <c r="R48" s="78"/>
    </row>
    <row r="49" spans="1:41" s="69" customFormat="1">
      <c r="A49" s="405"/>
      <c r="B49" s="406"/>
      <c r="C49" s="407"/>
      <c r="D49" s="407"/>
      <c r="E49" s="407"/>
      <c r="F49" s="407"/>
      <c r="G49" s="407"/>
      <c r="H49" s="407"/>
      <c r="I49" s="407">
        <f>SUM(I14:I25)+SUM(I26:I34)+I36+I37</f>
        <v>0</v>
      </c>
      <c r="J49" s="405"/>
      <c r="K49" s="78"/>
      <c r="L49" s="78"/>
      <c r="M49" s="78"/>
      <c r="N49" s="78"/>
      <c r="O49" s="78"/>
      <c r="P49" s="78"/>
      <c r="Q49" s="78"/>
      <c r="R49" s="78"/>
    </row>
    <row r="50" spans="1:41" s="69" customFormat="1">
      <c r="A50" s="405"/>
      <c r="B50" s="406"/>
      <c r="C50" s="407"/>
      <c r="D50" s="407"/>
      <c r="E50" s="407"/>
      <c r="F50" s="407"/>
      <c r="G50" s="407"/>
      <c r="H50" s="407"/>
      <c r="I50" s="407">
        <f>SUM(I14:I38)</f>
        <v>0</v>
      </c>
      <c r="J50" s="405"/>
      <c r="K50" s="78"/>
      <c r="L50" s="78"/>
      <c r="M50" s="78"/>
      <c r="N50" s="78"/>
      <c r="O50" s="78"/>
      <c r="P50" s="78"/>
      <c r="Q50" s="78"/>
      <c r="R50" s="78"/>
    </row>
    <row r="51" spans="1:41" s="69" customFormat="1">
      <c r="A51" s="405"/>
      <c r="B51" s="406"/>
      <c r="C51" s="407"/>
      <c r="D51" s="407"/>
      <c r="E51" s="407"/>
      <c r="F51" s="407"/>
      <c r="G51" s="407"/>
      <c r="H51" s="407"/>
      <c r="I51" s="407"/>
      <c r="J51" s="405"/>
      <c r="K51" s="78"/>
      <c r="L51" s="78"/>
      <c r="M51" s="78"/>
      <c r="N51" s="78"/>
      <c r="O51" s="78"/>
      <c r="P51" s="78"/>
      <c r="Q51" s="78"/>
      <c r="R51" s="78"/>
    </row>
    <row r="52" spans="1:41" s="76" customFormat="1">
      <c r="A52" s="408"/>
      <c r="B52" s="448"/>
      <c r="C52" s="449"/>
      <c r="D52" s="449"/>
      <c r="E52" s="449"/>
      <c r="F52" s="449"/>
      <c r="G52" s="449"/>
      <c r="H52" s="449"/>
      <c r="I52" s="449"/>
      <c r="J52" s="408"/>
      <c r="K52" s="77"/>
      <c r="L52" s="77"/>
      <c r="M52" s="77"/>
      <c r="N52" s="77"/>
      <c r="O52" s="77"/>
      <c r="P52" s="77"/>
      <c r="Q52" s="77"/>
      <c r="R52" s="77"/>
    </row>
    <row r="53" spans="1:41" s="85" customFormat="1">
      <c r="A53" s="408"/>
      <c r="B53" s="408"/>
      <c r="C53" s="408"/>
      <c r="D53" s="408"/>
      <c r="E53" s="408"/>
      <c r="F53" s="408"/>
      <c r="G53" s="408"/>
      <c r="H53" s="408"/>
      <c r="I53" s="408"/>
      <c r="J53" s="408"/>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row>
    <row r="54" spans="1:41" s="85" customFormat="1">
      <c r="A54" s="263"/>
      <c r="B54" s="263"/>
      <c r="C54" s="263"/>
      <c r="D54" s="263"/>
      <c r="E54" s="263"/>
      <c r="F54" s="263"/>
      <c r="G54" s="263"/>
      <c r="H54" s="263"/>
      <c r="I54" s="263"/>
      <c r="J54" s="263"/>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row>
    <row r="55" spans="1:41" s="85" customFormat="1">
      <c r="A55" s="263"/>
      <c r="B55" s="263"/>
      <c r="C55" s="263"/>
      <c r="D55" s="263"/>
      <c r="E55" s="263"/>
      <c r="F55" s="263"/>
      <c r="G55" s="263"/>
      <c r="H55" s="263"/>
      <c r="I55" s="263"/>
      <c r="J55" s="263"/>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row>
    <row r="56" spans="1:41" s="85" customFormat="1">
      <c r="A56" s="263"/>
      <c r="B56" s="263"/>
      <c r="C56" s="263"/>
      <c r="D56" s="263"/>
      <c r="E56" s="263"/>
      <c r="F56" s="263"/>
      <c r="G56" s="263"/>
      <c r="H56" s="263"/>
      <c r="I56" s="263"/>
      <c r="J56" s="263"/>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6"/>
      <c r="AM56" s="76"/>
      <c r="AN56" s="76"/>
      <c r="AO56" s="76"/>
    </row>
    <row r="57" spans="1:41" s="85" customFormat="1">
      <c r="A57" s="263"/>
      <c r="B57" s="263"/>
      <c r="C57" s="263"/>
      <c r="D57" s="263"/>
      <c r="E57" s="263"/>
      <c r="F57" s="263"/>
      <c r="G57" s="263"/>
      <c r="H57" s="263"/>
      <c r="I57" s="263"/>
      <c r="J57" s="263"/>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6"/>
      <c r="AM57" s="76"/>
      <c r="AN57" s="76"/>
      <c r="AO57" s="76"/>
    </row>
    <row r="58" spans="1:41" s="85" customFormat="1">
      <c r="A58" s="263"/>
      <c r="B58" s="263"/>
      <c r="C58" s="263"/>
      <c r="D58" s="263"/>
      <c r="E58" s="263"/>
      <c r="F58" s="263"/>
      <c r="G58" s="263"/>
      <c r="H58" s="263"/>
      <c r="I58" s="263"/>
      <c r="J58" s="263"/>
      <c r="K58" s="76"/>
      <c r="L58" s="76"/>
      <c r="M58" s="76"/>
      <c r="N58" s="76"/>
      <c r="O58" s="76"/>
      <c r="P58" s="76"/>
      <c r="Q58" s="76"/>
      <c r="R58" s="76"/>
      <c r="S58" s="76"/>
      <c r="T58" s="76"/>
      <c r="U58" s="76"/>
      <c r="V58" s="76"/>
      <c r="W58" s="76"/>
      <c r="X58" s="76"/>
      <c r="Y58" s="76"/>
      <c r="Z58" s="76"/>
      <c r="AA58" s="76"/>
      <c r="AB58" s="76"/>
      <c r="AC58" s="76"/>
      <c r="AD58" s="76"/>
      <c r="AE58" s="76"/>
      <c r="AF58" s="76"/>
      <c r="AG58" s="76"/>
      <c r="AH58" s="76"/>
      <c r="AI58" s="76"/>
      <c r="AJ58" s="76"/>
      <c r="AK58" s="76"/>
      <c r="AL58" s="76"/>
      <c r="AM58" s="76"/>
      <c r="AN58" s="76"/>
      <c r="AO58" s="76"/>
    </row>
    <row r="59" spans="1:41" s="85" customFormat="1">
      <c r="A59" s="263"/>
      <c r="B59" s="263"/>
      <c r="C59" s="263"/>
      <c r="D59" s="263"/>
      <c r="E59" s="263"/>
      <c r="F59" s="263"/>
      <c r="G59" s="263"/>
      <c r="H59" s="263"/>
      <c r="I59" s="263"/>
      <c r="J59" s="263"/>
      <c r="K59" s="76"/>
      <c r="L59" s="76"/>
      <c r="M59" s="76"/>
      <c r="N59" s="76"/>
      <c r="O59" s="76"/>
      <c r="P59" s="76"/>
      <c r="Q59" s="76"/>
      <c r="R59" s="76"/>
      <c r="S59" s="76"/>
      <c r="T59" s="76"/>
      <c r="U59" s="76"/>
      <c r="V59" s="76"/>
      <c r="W59" s="76"/>
      <c r="X59" s="76"/>
      <c r="Y59" s="76"/>
      <c r="Z59" s="76"/>
      <c r="AA59" s="76"/>
      <c r="AB59" s="76"/>
      <c r="AC59" s="76"/>
      <c r="AD59" s="76"/>
      <c r="AE59" s="76"/>
      <c r="AF59" s="76"/>
      <c r="AG59" s="76"/>
      <c r="AH59" s="76"/>
      <c r="AI59" s="76"/>
      <c r="AJ59" s="76"/>
      <c r="AK59" s="76"/>
      <c r="AL59" s="76"/>
      <c r="AM59" s="76"/>
      <c r="AN59" s="76"/>
      <c r="AO59" s="76"/>
    </row>
    <row r="60" spans="1:41" s="85" customFormat="1">
      <c r="A60" s="263"/>
      <c r="B60" s="263"/>
      <c r="C60" s="263"/>
      <c r="D60" s="263"/>
      <c r="E60" s="263"/>
      <c r="F60" s="263"/>
      <c r="G60" s="263"/>
      <c r="H60" s="263"/>
      <c r="I60" s="263"/>
      <c r="J60" s="263"/>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6"/>
      <c r="AK60" s="76"/>
      <c r="AL60" s="76"/>
      <c r="AM60" s="76"/>
      <c r="AN60" s="76"/>
      <c r="AO60" s="76"/>
    </row>
    <row r="61" spans="1:41" s="85" customFormat="1">
      <c r="A61" s="263"/>
      <c r="B61" s="263"/>
      <c r="C61" s="263"/>
      <c r="D61" s="263"/>
      <c r="E61" s="263"/>
      <c r="F61" s="263"/>
      <c r="G61" s="263"/>
      <c r="H61" s="263"/>
      <c r="I61" s="263"/>
      <c r="J61" s="263"/>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76"/>
      <c r="AJ61" s="76"/>
      <c r="AK61" s="76"/>
      <c r="AL61" s="76"/>
      <c r="AM61" s="76"/>
      <c r="AN61" s="76"/>
      <c r="AO61" s="76"/>
    </row>
    <row r="62" spans="1:41" s="85" customFormat="1">
      <c r="A62" s="263"/>
      <c r="B62" s="263"/>
      <c r="C62" s="263"/>
      <c r="D62" s="263"/>
      <c r="E62" s="263"/>
      <c r="F62" s="263"/>
      <c r="G62" s="263"/>
      <c r="H62" s="263"/>
      <c r="I62" s="263"/>
      <c r="J62" s="263"/>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row>
    <row r="63" spans="1:41" s="85" customFormat="1">
      <c r="A63" s="263"/>
      <c r="B63" s="263"/>
      <c r="C63" s="263"/>
      <c r="D63" s="263"/>
      <c r="E63" s="263"/>
      <c r="F63" s="263"/>
      <c r="G63" s="263"/>
      <c r="H63" s="263"/>
      <c r="I63" s="263"/>
      <c r="J63" s="263"/>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row>
    <row r="64" spans="1:41" s="85" customFormat="1">
      <c r="A64" s="263"/>
      <c r="B64" s="263"/>
      <c r="C64" s="263"/>
      <c r="D64" s="263"/>
      <c r="E64" s="263"/>
      <c r="F64" s="263"/>
      <c r="G64" s="263"/>
      <c r="H64" s="263"/>
      <c r="I64" s="263"/>
      <c r="J64" s="263"/>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row>
    <row r="65" spans="1:41" s="85" customFormat="1">
      <c r="A65" s="263"/>
      <c r="B65" s="263"/>
      <c r="C65" s="263"/>
      <c r="D65" s="263"/>
      <c r="E65" s="263"/>
      <c r="F65" s="263"/>
      <c r="G65" s="263"/>
      <c r="H65" s="263"/>
      <c r="I65" s="263"/>
      <c r="J65" s="263"/>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row>
    <row r="66" spans="1:41" s="85" customFormat="1">
      <c r="A66" s="263"/>
      <c r="B66" s="263"/>
      <c r="C66" s="263"/>
      <c r="D66" s="263"/>
      <c r="E66" s="263"/>
      <c r="F66" s="263"/>
      <c r="G66" s="263"/>
      <c r="H66" s="263"/>
      <c r="I66" s="263"/>
      <c r="J66" s="263"/>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row>
    <row r="67" spans="1:41" s="85" customFormat="1">
      <c r="A67" s="263"/>
      <c r="B67" s="263"/>
      <c r="C67" s="263"/>
      <c r="D67" s="263"/>
      <c r="E67" s="263"/>
      <c r="F67" s="263"/>
      <c r="G67" s="263"/>
      <c r="H67" s="263"/>
      <c r="I67" s="263"/>
      <c r="J67" s="263"/>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76"/>
      <c r="AL67" s="76"/>
      <c r="AM67" s="76"/>
      <c r="AN67" s="76"/>
      <c r="AO67" s="76"/>
    </row>
  </sheetData>
  <sheetProtection algorithmName="SHA-512" hashValue="Ktar4kZEy/8E07bb4TJZqf4qO7b2Pd6y4s5LsMxRYaXoFaptahtDsRK0VBFsfVxu+CfgQXp1Fu8cs//ADVqL2A==" saltValue="IUIQ3SjNQess3tIXru/w3g==" spinCount="100000" sheet="1" objects="1" scenarios="1"/>
  <mergeCells count="18">
    <mergeCell ref="B8:J8"/>
    <mergeCell ref="B9:J9"/>
    <mergeCell ref="B10:J10"/>
    <mergeCell ref="B6:G6"/>
    <mergeCell ref="B7:G7"/>
    <mergeCell ref="I6:J6"/>
    <mergeCell ref="I7:J7"/>
    <mergeCell ref="I1:J1"/>
    <mergeCell ref="A5:J5"/>
    <mergeCell ref="A1:C1"/>
    <mergeCell ref="E1:F1"/>
    <mergeCell ref="A2:C2"/>
    <mergeCell ref="E2:F2"/>
    <mergeCell ref="A3:C3"/>
    <mergeCell ref="E3:F3"/>
    <mergeCell ref="A4:F4"/>
    <mergeCell ref="I2:J2"/>
    <mergeCell ref="I3:J3"/>
  </mergeCells>
  <pageMargins left="0.45" right="0.45" top="0.5" bottom="0.5" header="0.3" footer="0.3"/>
  <pageSetup scale="77" orientation="landscape" r:id="rId1"/>
  <headerFooter>
    <oddFooter>&amp;CFY2022</oddFooter>
  </headerFooter>
  <ignoredErrors>
    <ignoredError sqref="B6"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4" tint="0.39997558519241921"/>
  </sheetPr>
  <dimension ref="A1:P20"/>
  <sheetViews>
    <sheetView zoomScale="90" zoomScaleNormal="90" workbookViewId="0">
      <selection activeCell="T22" sqref="T22"/>
    </sheetView>
  </sheetViews>
  <sheetFormatPr defaultColWidth="9.109375" defaultRowHeight="14.4"/>
  <cols>
    <col min="1" max="1" width="36.109375" style="95" customWidth="1"/>
    <col min="2" max="2" width="17.109375" style="95" bestFit="1" customWidth="1"/>
    <col min="3" max="16384" width="9.109375" style="95"/>
  </cols>
  <sheetData>
    <row r="1" spans="1:16" ht="15" thickBot="1">
      <c r="A1" s="93" t="s">
        <v>43</v>
      </c>
      <c r="B1" s="94" t="s">
        <v>44</v>
      </c>
      <c r="C1" s="602" t="s">
        <v>62</v>
      </c>
      <c r="D1" s="603"/>
      <c r="E1" s="603"/>
      <c r="F1" s="603"/>
      <c r="G1" s="603"/>
      <c r="H1" s="603"/>
      <c r="I1" s="603"/>
      <c r="J1" s="603"/>
      <c r="K1" s="603"/>
      <c r="L1" s="603"/>
      <c r="M1" s="603"/>
      <c r="N1" s="603"/>
      <c r="O1" s="603"/>
      <c r="P1" s="604"/>
    </row>
    <row r="2" spans="1:16" ht="72.599999999999994" thickBot="1">
      <c r="A2" s="97" t="s">
        <v>138</v>
      </c>
      <c r="B2" s="96" t="s">
        <v>45</v>
      </c>
      <c r="C2" s="605" t="s">
        <v>96</v>
      </c>
      <c r="D2" s="606"/>
      <c r="E2" s="606"/>
      <c r="F2" s="606"/>
      <c r="G2" s="606"/>
      <c r="H2" s="606"/>
      <c r="I2" s="606"/>
      <c r="J2" s="606"/>
      <c r="K2" s="606"/>
      <c r="L2" s="606"/>
      <c r="M2" s="606"/>
      <c r="N2" s="606"/>
      <c r="O2" s="606"/>
      <c r="P2" s="607"/>
    </row>
    <row r="3" spans="1:16" ht="76.5" customHeight="1" thickBot="1">
      <c r="A3" s="96" t="s">
        <v>139</v>
      </c>
      <c r="B3" s="98" t="s">
        <v>46</v>
      </c>
      <c r="C3" s="599" t="s">
        <v>98</v>
      </c>
      <c r="D3" s="600"/>
      <c r="E3" s="600"/>
      <c r="F3" s="600"/>
      <c r="G3" s="600"/>
      <c r="H3" s="600"/>
      <c r="I3" s="600"/>
      <c r="J3" s="600"/>
      <c r="K3" s="600"/>
      <c r="L3" s="600"/>
      <c r="M3" s="600"/>
      <c r="N3" s="600"/>
      <c r="O3" s="600"/>
      <c r="P3" s="601"/>
    </row>
    <row r="4" spans="1:16" ht="105.75" customHeight="1" thickBot="1">
      <c r="A4" s="96" t="s">
        <v>140</v>
      </c>
      <c r="B4" s="96" t="s">
        <v>47</v>
      </c>
      <c r="C4" s="599" t="s">
        <v>141</v>
      </c>
      <c r="D4" s="600"/>
      <c r="E4" s="600"/>
      <c r="F4" s="600"/>
      <c r="G4" s="600"/>
      <c r="H4" s="600"/>
      <c r="I4" s="600"/>
      <c r="J4" s="600"/>
      <c r="K4" s="600"/>
      <c r="L4" s="600"/>
      <c r="M4" s="600"/>
      <c r="N4" s="600"/>
      <c r="O4" s="600"/>
      <c r="P4" s="601"/>
    </row>
    <row r="5" spans="1:16" ht="105.75" customHeight="1" thickBot="1">
      <c r="A5" s="96" t="s">
        <v>142</v>
      </c>
      <c r="B5" s="96" t="s">
        <v>48</v>
      </c>
      <c r="C5" s="608" t="s">
        <v>143</v>
      </c>
      <c r="D5" s="606"/>
      <c r="E5" s="606"/>
      <c r="F5" s="606"/>
      <c r="G5" s="606"/>
      <c r="H5" s="606"/>
      <c r="I5" s="606"/>
      <c r="J5" s="606"/>
      <c r="K5" s="606"/>
      <c r="L5" s="606"/>
      <c r="M5" s="606"/>
      <c r="N5" s="606"/>
      <c r="O5" s="606"/>
      <c r="P5" s="607"/>
    </row>
    <row r="6" spans="1:16" ht="72.599999999999994" thickBot="1">
      <c r="A6" s="96" t="s">
        <v>144</v>
      </c>
      <c r="B6" s="96" t="s">
        <v>49</v>
      </c>
      <c r="C6" s="608" t="s">
        <v>145</v>
      </c>
      <c r="D6" s="606"/>
      <c r="E6" s="606"/>
      <c r="F6" s="606"/>
      <c r="G6" s="606"/>
      <c r="H6" s="606"/>
      <c r="I6" s="606"/>
      <c r="J6" s="606"/>
      <c r="K6" s="606"/>
      <c r="L6" s="606"/>
      <c r="M6" s="606"/>
      <c r="N6" s="606"/>
      <c r="O6" s="606"/>
      <c r="P6" s="607"/>
    </row>
    <row r="7" spans="1:16" ht="142.5" customHeight="1" thickBot="1">
      <c r="A7" s="96" t="s">
        <v>146</v>
      </c>
      <c r="B7" s="96" t="s">
        <v>54</v>
      </c>
      <c r="C7" s="608" t="s">
        <v>147</v>
      </c>
      <c r="D7" s="609"/>
      <c r="E7" s="609"/>
      <c r="F7" s="609"/>
      <c r="G7" s="609"/>
      <c r="H7" s="609"/>
      <c r="I7" s="609"/>
      <c r="J7" s="609"/>
      <c r="K7" s="609"/>
      <c r="L7" s="609"/>
      <c r="M7" s="609"/>
      <c r="N7" s="609"/>
      <c r="O7" s="609"/>
      <c r="P7" s="610"/>
    </row>
    <row r="8" spans="1:16" ht="141.75" customHeight="1" thickBot="1">
      <c r="A8" s="99" t="s">
        <v>148</v>
      </c>
      <c r="B8" s="100" t="s">
        <v>51</v>
      </c>
      <c r="C8" s="599" t="s">
        <v>101</v>
      </c>
      <c r="D8" s="600"/>
      <c r="E8" s="600"/>
      <c r="F8" s="600"/>
      <c r="G8" s="600"/>
      <c r="H8" s="600"/>
      <c r="I8" s="600"/>
      <c r="J8" s="600"/>
      <c r="K8" s="600"/>
      <c r="L8" s="600"/>
      <c r="M8" s="600"/>
      <c r="N8" s="600"/>
      <c r="O8" s="600"/>
      <c r="P8" s="601"/>
    </row>
    <row r="9" spans="1:16" ht="106.5" customHeight="1" thickBot="1">
      <c r="A9" s="96" t="s">
        <v>149</v>
      </c>
      <c r="B9" s="96" t="s">
        <v>52</v>
      </c>
      <c r="C9" s="608" t="s">
        <v>150</v>
      </c>
      <c r="D9" s="606"/>
      <c r="E9" s="606"/>
      <c r="F9" s="606"/>
      <c r="G9" s="606"/>
      <c r="H9" s="606"/>
      <c r="I9" s="606"/>
      <c r="J9" s="606"/>
      <c r="K9" s="606"/>
      <c r="L9" s="606"/>
      <c r="M9" s="606"/>
      <c r="N9" s="606"/>
      <c r="O9" s="606"/>
      <c r="P9" s="607"/>
    </row>
    <row r="10" spans="1:16" ht="111.75" customHeight="1" thickBot="1">
      <c r="A10" s="96" t="s">
        <v>151</v>
      </c>
      <c r="B10" s="96" t="s">
        <v>56</v>
      </c>
      <c r="C10" s="608" t="s">
        <v>152</v>
      </c>
      <c r="D10" s="609"/>
      <c r="E10" s="609"/>
      <c r="F10" s="609"/>
      <c r="G10" s="609"/>
      <c r="H10" s="609"/>
      <c r="I10" s="609"/>
      <c r="J10" s="609"/>
      <c r="K10" s="609"/>
      <c r="L10" s="609"/>
      <c r="M10" s="609"/>
      <c r="N10" s="609"/>
      <c r="O10" s="609"/>
      <c r="P10" s="610"/>
    </row>
    <row r="11" spans="1:16" ht="99" customHeight="1" thickBot="1">
      <c r="A11" s="96" t="s">
        <v>153</v>
      </c>
      <c r="B11" s="98">
        <v>757270</v>
      </c>
      <c r="C11" s="608" t="s">
        <v>154</v>
      </c>
      <c r="D11" s="609"/>
      <c r="E11" s="609"/>
      <c r="F11" s="609"/>
      <c r="G11" s="609"/>
      <c r="H11" s="609"/>
      <c r="I11" s="609"/>
      <c r="J11" s="609"/>
      <c r="K11" s="609"/>
      <c r="L11" s="609"/>
      <c r="M11" s="609"/>
      <c r="N11" s="609"/>
      <c r="O11" s="609"/>
      <c r="P11" s="610"/>
    </row>
    <row r="12" spans="1:16" ht="108" customHeight="1" thickBot="1">
      <c r="A12" s="96" t="s">
        <v>470</v>
      </c>
      <c r="B12" s="96" t="s">
        <v>471</v>
      </c>
      <c r="C12" s="608" t="s">
        <v>467</v>
      </c>
      <c r="D12" s="609"/>
      <c r="E12" s="609"/>
      <c r="F12" s="609"/>
      <c r="G12" s="609"/>
      <c r="H12" s="609"/>
      <c r="I12" s="609"/>
      <c r="J12" s="609"/>
      <c r="K12" s="609"/>
      <c r="L12" s="609"/>
      <c r="M12" s="609"/>
      <c r="N12" s="609"/>
      <c r="O12" s="609"/>
      <c r="P12" s="610"/>
    </row>
    <row r="13" spans="1:16" ht="99" customHeight="1" thickBot="1">
      <c r="A13" s="96" t="s">
        <v>469</v>
      </c>
      <c r="B13" s="101" t="s">
        <v>471</v>
      </c>
      <c r="C13" s="608" t="s">
        <v>468</v>
      </c>
      <c r="D13" s="609"/>
      <c r="E13" s="609"/>
      <c r="F13" s="609"/>
      <c r="G13" s="609"/>
      <c r="H13" s="609"/>
      <c r="I13" s="609"/>
      <c r="J13" s="609"/>
      <c r="K13" s="609"/>
      <c r="L13" s="609"/>
      <c r="M13" s="609"/>
      <c r="N13" s="609"/>
      <c r="O13" s="609"/>
      <c r="P13" s="610"/>
    </row>
    <row r="14" spans="1:16" ht="96.75" customHeight="1" thickBot="1">
      <c r="A14" s="96" t="s">
        <v>155</v>
      </c>
      <c r="B14" s="101" t="s">
        <v>57</v>
      </c>
      <c r="C14" s="599" t="s">
        <v>97</v>
      </c>
      <c r="D14" s="600"/>
      <c r="E14" s="600"/>
      <c r="F14" s="600"/>
      <c r="G14" s="600"/>
      <c r="H14" s="600"/>
      <c r="I14" s="600"/>
      <c r="J14" s="600"/>
      <c r="K14" s="600"/>
      <c r="L14" s="600"/>
      <c r="M14" s="600"/>
      <c r="N14" s="600"/>
      <c r="O14" s="600"/>
      <c r="P14" s="601"/>
    </row>
    <row r="15" spans="1:16" ht="72.599999999999994" thickBot="1">
      <c r="A15" s="96" t="s">
        <v>156</v>
      </c>
      <c r="B15" s="96" t="s">
        <v>55</v>
      </c>
      <c r="C15" s="611" t="s">
        <v>157</v>
      </c>
      <c r="D15" s="612"/>
      <c r="E15" s="612"/>
      <c r="F15" s="612"/>
      <c r="G15" s="612"/>
      <c r="H15" s="612"/>
      <c r="I15" s="612"/>
      <c r="J15" s="612"/>
      <c r="K15" s="612"/>
      <c r="L15" s="612"/>
      <c r="M15" s="612"/>
      <c r="N15" s="612"/>
      <c r="O15" s="612"/>
      <c r="P15" s="613"/>
    </row>
    <row r="16" spans="1:16" ht="104.25" customHeight="1" thickBot="1">
      <c r="A16" s="96" t="s">
        <v>158</v>
      </c>
      <c r="B16" s="98" t="s">
        <v>58</v>
      </c>
      <c r="C16" s="608" t="s">
        <v>159</v>
      </c>
      <c r="D16" s="606"/>
      <c r="E16" s="606"/>
      <c r="F16" s="606"/>
      <c r="G16" s="606"/>
      <c r="H16" s="606"/>
      <c r="I16" s="606"/>
      <c r="J16" s="606"/>
      <c r="K16" s="606"/>
      <c r="L16" s="606"/>
      <c r="M16" s="606"/>
      <c r="N16" s="606"/>
      <c r="O16" s="606"/>
      <c r="P16" s="607"/>
    </row>
    <row r="17" spans="1:16" ht="101.25" customHeight="1" thickBot="1">
      <c r="A17" s="96" t="s">
        <v>160</v>
      </c>
      <c r="B17" s="96" t="s">
        <v>53</v>
      </c>
      <c r="C17" s="608" t="s">
        <v>161</v>
      </c>
      <c r="D17" s="606"/>
      <c r="E17" s="606"/>
      <c r="F17" s="606"/>
      <c r="G17" s="606"/>
      <c r="H17" s="606"/>
      <c r="I17" s="606"/>
      <c r="J17" s="606"/>
      <c r="K17" s="606"/>
      <c r="L17" s="606"/>
      <c r="M17" s="606"/>
      <c r="N17" s="606"/>
      <c r="O17" s="606"/>
      <c r="P17" s="607"/>
    </row>
    <row r="18" spans="1:16" ht="102" customHeight="1" thickBot="1">
      <c r="A18" s="96" t="s">
        <v>162</v>
      </c>
      <c r="B18" s="96" t="s">
        <v>50</v>
      </c>
      <c r="C18" s="599" t="s">
        <v>163</v>
      </c>
      <c r="D18" s="600"/>
      <c r="E18" s="600"/>
      <c r="F18" s="600"/>
      <c r="G18" s="600"/>
      <c r="H18" s="600"/>
      <c r="I18" s="600"/>
      <c r="J18" s="600"/>
      <c r="K18" s="600"/>
      <c r="L18" s="600"/>
      <c r="M18" s="600"/>
      <c r="N18" s="600"/>
      <c r="O18" s="600"/>
      <c r="P18" s="601"/>
    </row>
    <row r="19" spans="1:16" ht="75.75" customHeight="1" thickBot="1">
      <c r="A19" s="96" t="s">
        <v>164</v>
      </c>
      <c r="B19" s="96" t="s">
        <v>59</v>
      </c>
      <c r="C19" s="599" t="s">
        <v>165</v>
      </c>
      <c r="D19" s="600"/>
      <c r="E19" s="600"/>
      <c r="F19" s="600"/>
      <c r="G19" s="600"/>
      <c r="H19" s="600"/>
      <c r="I19" s="600"/>
      <c r="J19" s="600"/>
      <c r="K19" s="600"/>
      <c r="L19" s="600"/>
      <c r="M19" s="600"/>
      <c r="N19" s="600"/>
      <c r="O19" s="600"/>
      <c r="P19" s="601"/>
    </row>
    <row r="20" spans="1:16" ht="141.75" customHeight="1" thickBot="1">
      <c r="A20" s="101" t="s">
        <v>166</v>
      </c>
      <c r="B20" s="96" t="s">
        <v>60</v>
      </c>
      <c r="C20" s="599" t="s">
        <v>107</v>
      </c>
      <c r="D20" s="600"/>
      <c r="E20" s="600"/>
      <c r="F20" s="600"/>
      <c r="G20" s="600"/>
      <c r="H20" s="600"/>
      <c r="I20" s="600"/>
      <c r="J20" s="600"/>
      <c r="K20" s="600"/>
      <c r="L20" s="600"/>
      <c r="M20" s="600"/>
      <c r="N20" s="600"/>
      <c r="O20" s="600"/>
      <c r="P20" s="601"/>
    </row>
  </sheetData>
  <sheetProtection algorithmName="SHA-512" hashValue="vrl1MTWn7mJ8OPMyOtLVMuUnX4bJTxwvpgptTzVhTSkUPXRcGnHqpQpw/M3zcrATApE5QETdzcZlTcIvuQYJhA==" saltValue="yj+tEBbtiHyqL6225fcFrA==" spinCount="100000" sheet="1" objects="1" scenarios="1"/>
  <mergeCells count="20">
    <mergeCell ref="C20:P20"/>
    <mergeCell ref="C15:P15"/>
    <mergeCell ref="C16:P16"/>
    <mergeCell ref="C17:P17"/>
    <mergeCell ref="C18:P18"/>
    <mergeCell ref="C19:P19"/>
    <mergeCell ref="C14:P14"/>
    <mergeCell ref="C1:P1"/>
    <mergeCell ref="C2:P2"/>
    <mergeCell ref="C3:P3"/>
    <mergeCell ref="C4:P4"/>
    <mergeCell ref="C5:P5"/>
    <mergeCell ref="C6:P6"/>
    <mergeCell ref="C7:P7"/>
    <mergeCell ref="C8:P8"/>
    <mergeCell ref="C9:P9"/>
    <mergeCell ref="C10:P10"/>
    <mergeCell ref="C11:P11"/>
    <mergeCell ref="C12:P12"/>
    <mergeCell ref="C13:P13"/>
  </mergeCells>
  <pageMargins left="0.8" right="0.8" top="0.8" bottom="0.8" header="0.3" footer="0.3"/>
  <pageSetup scale="40" fitToWidth="0" fitToHeight="0" orientation="landscape" r:id="rId1"/>
  <rowBreaks count="1" manualBreakCount="1">
    <brk id="15" max="15" man="1"/>
  </rowBreaks>
  <colBreaks count="1" manualBreakCount="1">
    <brk id="16" max="17"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F8EDD-9C2A-4783-A4C6-4E17452A3C14}">
  <sheetPr codeName="Sheet10">
    <tabColor theme="4" tint="0.39997558519241921"/>
  </sheetPr>
  <dimension ref="A1:AE49"/>
  <sheetViews>
    <sheetView workbookViewId="0">
      <pane ySplit="4" topLeftCell="A5" activePane="bottomLeft" state="frozen"/>
      <selection pane="bottomLeft" activeCell="Q22" sqref="Q22"/>
    </sheetView>
  </sheetViews>
  <sheetFormatPr defaultRowHeight="14.4"/>
  <cols>
    <col min="1" max="1" width="32.5546875" customWidth="1"/>
    <col min="22" max="22" width="4.109375" customWidth="1"/>
    <col min="26" max="26" width="14.109375" customWidth="1"/>
    <col min="27" max="27" width="18" customWidth="1"/>
    <col min="30" max="30" width="3.109375" customWidth="1"/>
  </cols>
  <sheetData>
    <row r="1" spans="1:31" ht="21">
      <c r="A1" s="110" t="s">
        <v>212</v>
      </c>
      <c r="L1" s="147" t="s">
        <v>312</v>
      </c>
      <c r="M1" s="147"/>
    </row>
    <row r="2" spans="1:31">
      <c r="L2" s="115" t="s">
        <v>421</v>
      </c>
      <c r="M2" s="115"/>
    </row>
    <row r="4" spans="1:31">
      <c r="B4" s="111" t="s">
        <v>213</v>
      </c>
      <c r="C4" s="111" t="s">
        <v>214</v>
      </c>
      <c r="D4" s="111" t="s">
        <v>215</v>
      </c>
      <c r="E4" s="111" t="s">
        <v>216</v>
      </c>
      <c r="F4" s="111" t="s">
        <v>217</v>
      </c>
      <c r="G4" s="111" t="s">
        <v>218</v>
      </c>
      <c r="H4" s="111" t="s">
        <v>219</v>
      </c>
      <c r="I4" s="111" t="s">
        <v>110</v>
      </c>
      <c r="J4" s="111" t="s">
        <v>205</v>
      </c>
      <c r="K4" s="111" t="s">
        <v>308</v>
      </c>
      <c r="L4" s="111" t="s">
        <v>309</v>
      </c>
      <c r="M4" s="145" t="s">
        <v>310</v>
      </c>
      <c r="N4" s="145" t="s">
        <v>311</v>
      </c>
      <c r="O4" s="145" t="s">
        <v>327</v>
      </c>
      <c r="P4" s="145" t="s">
        <v>391</v>
      </c>
      <c r="Q4" s="145" t="s">
        <v>392</v>
      </c>
      <c r="R4" s="145" t="s">
        <v>393</v>
      </c>
      <c r="S4" s="145" t="s">
        <v>394</v>
      </c>
      <c r="T4" s="145" t="s">
        <v>395</v>
      </c>
      <c r="U4" s="112"/>
      <c r="V4" s="113" t="s">
        <v>220</v>
      </c>
      <c r="AB4" s="118">
        <v>1</v>
      </c>
    </row>
    <row r="5" spans="1:31">
      <c r="A5" s="109" t="s">
        <v>206</v>
      </c>
      <c r="B5" s="107">
        <v>0.2727</v>
      </c>
      <c r="C5" s="107">
        <v>0.29170000000000001</v>
      </c>
      <c r="D5" s="107">
        <v>0.33500000000000002</v>
      </c>
      <c r="E5" s="107">
        <v>0.34860000000000002</v>
      </c>
      <c r="F5" s="107">
        <v>0.34889999999999999</v>
      </c>
      <c r="G5" s="107">
        <v>0.3548</v>
      </c>
      <c r="H5" s="107">
        <v>0.36380000000000001</v>
      </c>
      <c r="I5" s="107">
        <v>0.37459999999999999</v>
      </c>
      <c r="J5" s="107">
        <v>0.39500000000000002</v>
      </c>
      <c r="K5" s="107">
        <v>0.432</v>
      </c>
      <c r="L5" s="107">
        <v>0.43440000000000001</v>
      </c>
      <c r="M5" s="107">
        <f>L5*1.025</f>
        <v>0.44525999999999999</v>
      </c>
      <c r="N5" s="107">
        <f t="shared" ref="N5:O5" si="0">M5*1.025</f>
        <v>0.45639149999999995</v>
      </c>
      <c r="O5" s="107">
        <f t="shared" si="0"/>
        <v>0.46780128749999988</v>
      </c>
      <c r="P5" s="107">
        <f t="shared" ref="P5" si="1">O5*1.025</f>
        <v>0.47949631968749984</v>
      </c>
      <c r="Q5" s="107">
        <f t="shared" ref="Q5" si="2">P5*1.025</f>
        <v>0.49148372767968729</v>
      </c>
      <c r="R5" s="107">
        <f t="shared" ref="R5" si="3">Q5*1.025</f>
        <v>0.50377082087167946</v>
      </c>
      <c r="S5" s="107">
        <f t="shared" ref="S5" si="4">R5*1.025</f>
        <v>0.51636509139347142</v>
      </c>
      <c r="T5" s="107">
        <f t="shared" ref="T5" si="5">S5*1.025</f>
        <v>0.52927421867830815</v>
      </c>
      <c r="U5" s="107"/>
      <c r="V5" s="107"/>
      <c r="W5" s="107" t="s">
        <v>226</v>
      </c>
      <c r="X5" s="107"/>
      <c r="Y5" s="106"/>
      <c r="Z5" s="106"/>
      <c r="AA5" s="106"/>
      <c r="AB5" s="118">
        <v>2</v>
      </c>
    </row>
    <row r="6" spans="1:31" ht="28.8">
      <c r="A6" s="105" t="s">
        <v>208</v>
      </c>
      <c r="B6" s="107"/>
      <c r="C6" s="107"/>
      <c r="D6" s="107"/>
      <c r="E6" s="107"/>
      <c r="F6" s="107"/>
      <c r="G6" s="107"/>
      <c r="H6" s="107"/>
      <c r="I6" s="107"/>
      <c r="J6" s="107"/>
      <c r="K6" s="107"/>
      <c r="L6" s="107"/>
      <c r="M6" s="107"/>
      <c r="N6" s="107"/>
      <c r="O6" s="107"/>
      <c r="P6" s="107"/>
      <c r="Q6" s="107"/>
      <c r="R6" s="107"/>
      <c r="S6" s="107"/>
      <c r="T6" s="107"/>
      <c r="U6" s="107"/>
      <c r="V6" s="107"/>
      <c r="W6" s="107"/>
      <c r="X6" s="107"/>
      <c r="Y6" s="106"/>
      <c r="Z6" s="106"/>
      <c r="AA6" s="106"/>
      <c r="AB6" s="118">
        <v>3</v>
      </c>
      <c r="AE6" s="123" t="s">
        <v>325</v>
      </c>
    </row>
    <row r="7" spans="1:31">
      <c r="B7" s="107"/>
      <c r="C7" s="107"/>
      <c r="D7" s="107"/>
      <c r="E7" s="107"/>
      <c r="F7" s="107"/>
      <c r="G7" s="107"/>
      <c r="H7" s="107"/>
      <c r="I7" s="107"/>
      <c r="J7" s="107"/>
      <c r="K7" s="107"/>
      <c r="L7" s="107"/>
      <c r="M7" s="107"/>
      <c r="N7" s="107"/>
      <c r="O7" s="107"/>
      <c r="P7" s="107"/>
      <c r="Q7" s="107"/>
      <c r="R7" s="107"/>
      <c r="S7" s="107"/>
      <c r="T7" s="107"/>
      <c r="U7" s="107"/>
      <c r="V7" s="107"/>
      <c r="W7" s="107"/>
      <c r="X7" s="107"/>
      <c r="Y7" s="106"/>
      <c r="Z7" s="106"/>
      <c r="AA7" s="106"/>
      <c r="AB7" s="118">
        <v>4</v>
      </c>
      <c r="AE7" t="s">
        <v>235</v>
      </c>
    </row>
    <row r="8" spans="1:31">
      <c r="A8" s="109" t="s">
        <v>207</v>
      </c>
      <c r="B8" s="107">
        <v>1.5900000000000001E-2</v>
      </c>
      <c r="C8" s="107">
        <v>1.6500000000000001E-2</v>
      </c>
      <c r="D8" s="107">
        <v>1.66E-2</v>
      </c>
      <c r="E8" s="107">
        <v>1.41E-2</v>
      </c>
      <c r="F8" s="107">
        <v>1.7299999999999999E-2</v>
      </c>
      <c r="G8" s="107">
        <v>2.4299999999999999E-2</v>
      </c>
      <c r="H8" s="107">
        <v>1.9400000000000001E-2</v>
      </c>
      <c r="I8" s="107">
        <v>1.9699999999999999E-2</v>
      </c>
      <c r="J8" s="107">
        <v>1.8499999999999999E-2</v>
      </c>
      <c r="K8" s="107">
        <v>2.1100000000000001E-2</v>
      </c>
      <c r="L8" s="107">
        <v>1.6199999999999999E-2</v>
      </c>
      <c r="M8" s="107">
        <f t="shared" ref="M8:O8" si="6">L8*1.025</f>
        <v>1.6604999999999998E-2</v>
      </c>
      <c r="N8" s="107">
        <f t="shared" si="6"/>
        <v>1.7020124999999997E-2</v>
      </c>
      <c r="O8" s="107">
        <f t="shared" si="6"/>
        <v>1.7445628124999994E-2</v>
      </c>
      <c r="P8" s="107">
        <f t="shared" ref="P8" si="7">O8*1.025</f>
        <v>1.7881768828124991E-2</v>
      </c>
      <c r="Q8" s="107">
        <f t="shared" ref="Q8" si="8">P8*1.025</f>
        <v>1.8328813048828115E-2</v>
      </c>
      <c r="R8" s="107">
        <f t="shared" ref="R8" si="9">Q8*1.025</f>
        <v>1.8787033375048817E-2</v>
      </c>
      <c r="S8" s="107">
        <f t="shared" ref="S8" si="10">R8*1.025</f>
        <v>1.9256709209425037E-2</v>
      </c>
      <c r="T8" s="107">
        <f t="shared" ref="T8" si="11">S8*1.025</f>
        <v>1.973812693966066E-2</v>
      </c>
      <c r="U8" s="107"/>
      <c r="V8" s="107"/>
      <c r="W8" s="107" t="s">
        <v>211</v>
      </c>
      <c r="X8" s="107"/>
      <c r="Y8" s="106"/>
      <c r="Z8" s="106"/>
      <c r="AA8" s="106"/>
      <c r="AB8" s="118">
        <v>5</v>
      </c>
      <c r="AE8" t="s">
        <v>236</v>
      </c>
    </row>
    <row r="9" spans="1:31" ht="28.8">
      <c r="A9" s="105" t="s">
        <v>390</v>
      </c>
      <c r="B9" s="107"/>
      <c r="C9" s="107"/>
      <c r="D9" s="107"/>
      <c r="E9" s="107"/>
      <c r="F9" s="107"/>
      <c r="G9" s="107"/>
      <c r="H9" s="107"/>
      <c r="I9" s="107"/>
      <c r="J9" s="107"/>
      <c r="K9" s="107"/>
      <c r="L9" s="107"/>
      <c r="M9" s="107"/>
      <c r="N9" s="107"/>
      <c r="O9" s="107"/>
      <c r="P9" s="107"/>
      <c r="Q9" s="107"/>
      <c r="R9" s="107"/>
      <c r="S9" s="107"/>
      <c r="T9" s="107"/>
      <c r="U9" s="107"/>
      <c r="V9" s="107"/>
      <c r="W9" s="107"/>
      <c r="X9" s="107"/>
      <c r="Y9" s="106"/>
      <c r="Z9" s="106"/>
      <c r="AA9" s="106"/>
      <c r="AB9" s="118">
        <v>6</v>
      </c>
    </row>
    <row r="10" spans="1:31">
      <c r="B10" s="107"/>
      <c r="C10" s="107"/>
      <c r="D10" s="107"/>
      <c r="E10" s="107"/>
      <c r="F10" s="107"/>
      <c r="G10" s="107"/>
      <c r="H10" s="107"/>
      <c r="I10" s="107"/>
      <c r="J10" s="107"/>
      <c r="K10" s="107"/>
      <c r="L10" s="107"/>
      <c r="M10" s="107"/>
      <c r="N10" s="107"/>
      <c r="O10" s="107"/>
      <c r="P10" s="107"/>
      <c r="Q10" s="107"/>
      <c r="R10" s="107"/>
      <c r="S10" s="107"/>
      <c r="T10" s="107"/>
      <c r="U10" s="107"/>
      <c r="V10" s="107"/>
      <c r="W10" s="107"/>
      <c r="X10" s="107"/>
      <c r="Y10" s="106"/>
      <c r="Z10" s="106"/>
      <c r="AA10" s="106"/>
      <c r="AB10" s="118">
        <v>7</v>
      </c>
    </row>
    <row r="11" spans="1:31">
      <c r="A11" s="109" t="s">
        <v>209</v>
      </c>
      <c r="B11" s="108">
        <v>30</v>
      </c>
      <c r="C11" s="108">
        <v>31</v>
      </c>
      <c r="D11" s="108">
        <v>32</v>
      </c>
      <c r="E11" s="108">
        <v>33</v>
      </c>
      <c r="F11" s="108">
        <v>33</v>
      </c>
      <c r="G11" s="108">
        <v>33</v>
      </c>
      <c r="H11" s="108">
        <v>33</v>
      </c>
      <c r="I11" s="108">
        <v>33</v>
      </c>
      <c r="J11" s="108">
        <v>33</v>
      </c>
      <c r="K11" s="108">
        <v>33</v>
      </c>
      <c r="L11" s="108">
        <v>33</v>
      </c>
      <c r="M11" s="108">
        <v>33</v>
      </c>
      <c r="N11" s="108">
        <v>33</v>
      </c>
      <c r="O11" s="108">
        <v>33</v>
      </c>
      <c r="P11" s="108">
        <v>33</v>
      </c>
      <c r="Q11" s="108">
        <v>33</v>
      </c>
      <c r="R11" s="108">
        <v>33</v>
      </c>
      <c r="S11" s="108">
        <v>33</v>
      </c>
      <c r="T11" s="108">
        <v>33</v>
      </c>
      <c r="U11" s="108"/>
      <c r="V11" s="108"/>
      <c r="W11" s="107" t="s">
        <v>227</v>
      </c>
      <c r="X11" s="107"/>
      <c r="Y11" s="106"/>
      <c r="Z11" s="106"/>
      <c r="AA11" s="106"/>
      <c r="AB11" s="118">
        <v>8</v>
      </c>
    </row>
    <row r="12" spans="1:31">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6"/>
      <c r="Z12" s="106"/>
      <c r="AA12" s="106"/>
      <c r="AB12" s="118">
        <v>9</v>
      </c>
      <c r="AE12" s="123" t="s">
        <v>322</v>
      </c>
    </row>
    <row r="13" spans="1:31">
      <c r="A13" s="109" t="s">
        <v>210</v>
      </c>
      <c r="B13" s="107">
        <v>3.0999999999999999E-3</v>
      </c>
      <c r="C13" s="107">
        <v>1.9E-3</v>
      </c>
      <c r="D13" s="107">
        <v>1.9E-3</v>
      </c>
      <c r="E13" s="107">
        <v>1.9E-3</v>
      </c>
      <c r="F13" s="107">
        <v>2.5999999999999999E-3</v>
      </c>
      <c r="G13" s="107">
        <v>2.5999999999999999E-3</v>
      </c>
      <c r="H13" s="107">
        <v>2.5999999999999999E-3</v>
      </c>
      <c r="I13" s="107">
        <v>2.5999999999999999E-3</v>
      </c>
      <c r="J13" s="107">
        <v>2.5999999999999999E-3</v>
      </c>
      <c r="K13" s="107">
        <v>2.5999999999999999E-3</v>
      </c>
      <c r="L13" s="107">
        <v>1.6999999999999999E-3</v>
      </c>
      <c r="M13" s="107">
        <v>1.6999999999999999E-3</v>
      </c>
      <c r="N13" s="107">
        <v>1.6999999999999999E-3</v>
      </c>
      <c r="O13" s="107">
        <v>1.6999999999999999E-3</v>
      </c>
      <c r="P13" s="107">
        <v>1.6999999999999999E-3</v>
      </c>
      <c r="Q13" s="107">
        <v>1.6999999999999999E-3</v>
      </c>
      <c r="R13" s="107">
        <v>1.6999999999999999E-3</v>
      </c>
      <c r="S13" s="107">
        <v>1.6999999999999999E-3</v>
      </c>
      <c r="T13" s="107">
        <v>1.6999999999999999E-3</v>
      </c>
      <c r="U13" s="107"/>
      <c r="V13" s="107"/>
      <c r="W13" s="107" t="s">
        <v>211</v>
      </c>
      <c r="X13" s="107"/>
      <c r="Y13" s="106"/>
      <c r="Z13" s="106"/>
      <c r="AA13" s="106"/>
      <c r="AB13" s="118">
        <v>10</v>
      </c>
      <c r="AE13" t="s">
        <v>229</v>
      </c>
    </row>
    <row r="14" spans="1:31">
      <c r="B14" s="107"/>
      <c r="C14" s="107"/>
      <c r="D14" s="107"/>
      <c r="E14" s="107"/>
      <c r="F14" s="107"/>
      <c r="G14" s="107"/>
      <c r="H14" s="107"/>
      <c r="I14" s="107"/>
      <c r="J14" s="107"/>
      <c r="K14" s="107"/>
      <c r="L14" s="107"/>
      <c r="M14" s="107"/>
      <c r="N14" s="107"/>
      <c r="O14" s="107"/>
      <c r="P14" s="107"/>
      <c r="Q14" s="107"/>
      <c r="R14" s="107"/>
      <c r="S14" s="107"/>
      <c r="T14" s="107"/>
      <c r="U14" s="107"/>
      <c r="V14" s="107"/>
      <c r="W14" s="107" t="s">
        <v>396</v>
      </c>
      <c r="X14" s="107"/>
      <c r="Y14" s="106"/>
      <c r="Z14" s="106"/>
      <c r="AA14" s="106"/>
      <c r="AB14" s="118">
        <v>11</v>
      </c>
      <c r="AE14" t="s">
        <v>230</v>
      </c>
    </row>
    <row r="15" spans="1:31">
      <c r="A15" s="115"/>
      <c r="B15" s="116"/>
      <c r="C15" s="116"/>
      <c r="D15" s="116"/>
      <c r="E15" s="116"/>
      <c r="F15" s="116"/>
      <c r="G15" s="116"/>
      <c r="H15" s="116"/>
      <c r="I15" s="116"/>
      <c r="J15" s="116"/>
      <c r="K15" s="116"/>
      <c r="L15" s="116"/>
      <c r="M15" s="116"/>
      <c r="N15" s="116"/>
      <c r="O15" s="116"/>
      <c r="P15" s="116"/>
      <c r="Q15" s="116"/>
      <c r="R15" s="116"/>
      <c r="S15" s="116"/>
      <c r="T15" s="116"/>
      <c r="U15" s="116"/>
      <c r="V15" s="116"/>
      <c r="W15" s="116"/>
      <c r="X15" s="116"/>
      <c r="Y15" s="117"/>
      <c r="Z15" s="117"/>
      <c r="AA15" s="117"/>
      <c r="AB15" s="118">
        <v>12</v>
      </c>
      <c r="AE15" t="s">
        <v>231</v>
      </c>
    </row>
    <row r="16" spans="1:31">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6"/>
      <c r="Z16" s="106"/>
      <c r="AA16" s="107"/>
      <c r="AB16" s="118">
        <v>13</v>
      </c>
    </row>
    <row r="17" spans="1:31">
      <c r="A17" t="s">
        <v>10</v>
      </c>
      <c r="B17" s="107">
        <f>B5+B8+B13</f>
        <v>0.29170000000000001</v>
      </c>
      <c r="C17" s="107">
        <f t="shared" ref="C17:J17" si="12">C5+C8+C13</f>
        <v>0.31010000000000004</v>
      </c>
      <c r="D17" s="107">
        <f t="shared" si="12"/>
        <v>0.35350000000000004</v>
      </c>
      <c r="E17" s="107">
        <f t="shared" si="12"/>
        <v>0.36460000000000004</v>
      </c>
      <c r="F17" s="107">
        <f t="shared" si="12"/>
        <v>0.36879999999999996</v>
      </c>
      <c r="G17" s="107">
        <f t="shared" si="12"/>
        <v>0.38169999999999998</v>
      </c>
      <c r="H17" s="107">
        <f t="shared" si="12"/>
        <v>0.38579999999999998</v>
      </c>
      <c r="I17" s="107">
        <f t="shared" si="12"/>
        <v>0.39689999999999998</v>
      </c>
      <c r="J17" s="107">
        <f t="shared" si="12"/>
        <v>0.41610000000000003</v>
      </c>
      <c r="K17" s="107">
        <f t="shared" ref="K17:N17" si="13">K5+K8+K13</f>
        <v>0.45569999999999999</v>
      </c>
      <c r="L17" s="107">
        <f>L5+L8+L13</f>
        <v>0.45229999999999998</v>
      </c>
      <c r="M17" s="107">
        <f t="shared" si="13"/>
        <v>0.46356499999999995</v>
      </c>
      <c r="N17" s="107">
        <f t="shared" si="13"/>
        <v>0.47511162499999993</v>
      </c>
      <c r="O17" s="107">
        <f t="shared" ref="O17:T17" si="14">O5+O8+O13</f>
        <v>0.48694691562499987</v>
      </c>
      <c r="P17" s="107">
        <f t="shared" si="14"/>
        <v>0.4990780885156248</v>
      </c>
      <c r="Q17" s="107">
        <f t="shared" si="14"/>
        <v>0.51151254072851549</v>
      </c>
      <c r="R17" s="107">
        <f t="shared" si="14"/>
        <v>0.52425785424672833</v>
      </c>
      <c r="S17" s="107">
        <f t="shared" si="14"/>
        <v>0.53732180060289647</v>
      </c>
      <c r="T17" s="107">
        <f t="shared" si="14"/>
        <v>0.55071234561796889</v>
      </c>
      <c r="U17" s="107"/>
      <c r="V17" s="107"/>
      <c r="W17" s="107"/>
      <c r="X17" s="107"/>
      <c r="Y17" s="106"/>
      <c r="Z17" s="106"/>
      <c r="AA17" s="106"/>
      <c r="AB17" s="118">
        <v>14</v>
      </c>
    </row>
    <row r="18" spans="1:31">
      <c r="B18" s="223">
        <f>B11*26</f>
        <v>780</v>
      </c>
      <c r="C18" s="223">
        <f t="shared" ref="C18:J18" si="15">C11*26</f>
        <v>806</v>
      </c>
      <c r="D18" s="223">
        <f t="shared" si="15"/>
        <v>832</v>
      </c>
      <c r="E18" s="223">
        <f t="shared" si="15"/>
        <v>858</v>
      </c>
      <c r="F18" s="223">
        <f t="shared" si="15"/>
        <v>858</v>
      </c>
      <c r="G18" s="223">
        <f t="shared" si="15"/>
        <v>858</v>
      </c>
      <c r="H18" s="223">
        <f t="shared" si="15"/>
        <v>858</v>
      </c>
      <c r="I18" s="223">
        <f t="shared" si="15"/>
        <v>858</v>
      </c>
      <c r="J18" s="223">
        <f t="shared" si="15"/>
        <v>858</v>
      </c>
      <c r="K18" s="223">
        <f t="shared" ref="K18:N18" si="16">K11*26</f>
        <v>858</v>
      </c>
      <c r="L18" s="223">
        <f>L11*26</f>
        <v>858</v>
      </c>
      <c r="M18" s="223">
        <f t="shared" si="16"/>
        <v>858</v>
      </c>
      <c r="N18" s="223">
        <f t="shared" si="16"/>
        <v>858</v>
      </c>
      <c r="O18" s="223">
        <f t="shared" ref="O18:T18" si="17">O11*26</f>
        <v>858</v>
      </c>
      <c r="P18" s="223">
        <f t="shared" si="17"/>
        <v>858</v>
      </c>
      <c r="Q18" s="223">
        <f t="shared" si="17"/>
        <v>858</v>
      </c>
      <c r="R18" s="223">
        <f t="shared" si="17"/>
        <v>858</v>
      </c>
      <c r="S18" s="223">
        <f t="shared" si="17"/>
        <v>858</v>
      </c>
      <c r="T18" s="223">
        <f t="shared" si="17"/>
        <v>858</v>
      </c>
      <c r="U18" s="108"/>
      <c r="V18" s="107"/>
      <c r="W18" s="107"/>
      <c r="X18" s="107"/>
      <c r="Y18" s="106"/>
      <c r="Z18" s="106"/>
      <c r="AA18" s="106"/>
      <c r="AB18" s="118">
        <v>15</v>
      </c>
      <c r="AE18" s="123" t="s">
        <v>324</v>
      </c>
    </row>
    <row r="19" spans="1:31">
      <c r="B19" s="107"/>
      <c r="C19" s="107"/>
      <c r="D19" s="107"/>
      <c r="E19" s="107"/>
      <c r="F19" s="107"/>
      <c r="G19" s="107"/>
      <c r="H19" s="107"/>
      <c r="I19" s="107"/>
      <c r="J19" s="107"/>
      <c r="K19" s="107"/>
      <c r="L19" s="107"/>
      <c r="M19" s="107"/>
      <c r="N19" s="107"/>
      <c r="O19" s="107"/>
      <c r="P19" s="107"/>
      <c r="Q19" s="107"/>
      <c r="R19" s="107"/>
      <c r="S19" s="107"/>
      <c r="T19" s="107"/>
      <c r="U19" s="107"/>
      <c r="V19" s="107"/>
      <c r="W19" s="107"/>
      <c r="X19" s="107"/>
      <c r="Y19" s="106"/>
      <c r="Z19" s="108"/>
      <c r="AA19" s="106"/>
      <c r="AB19" s="118">
        <v>16</v>
      </c>
      <c r="AE19" s="114" t="s">
        <v>395</v>
      </c>
    </row>
    <row r="20" spans="1:31">
      <c r="A20" t="s">
        <v>17</v>
      </c>
      <c r="B20" s="107">
        <f>B5+B8+B13</f>
        <v>0.29170000000000001</v>
      </c>
      <c r="C20" s="107">
        <f t="shared" ref="C20:J20" si="18">C5+C8+C13</f>
        <v>0.31010000000000004</v>
      </c>
      <c r="D20" s="107">
        <f t="shared" si="18"/>
        <v>0.35350000000000004</v>
      </c>
      <c r="E20" s="107">
        <f t="shared" si="18"/>
        <v>0.36460000000000004</v>
      </c>
      <c r="F20" s="107">
        <f t="shared" si="18"/>
        <v>0.36879999999999996</v>
      </c>
      <c r="G20" s="107">
        <f t="shared" si="18"/>
        <v>0.38169999999999998</v>
      </c>
      <c r="H20" s="107">
        <f t="shared" si="18"/>
        <v>0.38579999999999998</v>
      </c>
      <c r="I20" s="107">
        <f t="shared" si="18"/>
        <v>0.39689999999999998</v>
      </c>
      <c r="J20" s="107">
        <f t="shared" si="18"/>
        <v>0.41610000000000003</v>
      </c>
      <c r="K20" s="107">
        <f t="shared" ref="K20:N20" si="19">K5+K8+K13</f>
        <v>0.45569999999999999</v>
      </c>
      <c r="L20" s="107">
        <f t="shared" si="19"/>
        <v>0.45229999999999998</v>
      </c>
      <c r="M20" s="107">
        <f t="shared" si="19"/>
        <v>0.46356499999999995</v>
      </c>
      <c r="N20" s="107">
        <f t="shared" si="19"/>
        <v>0.47511162499999993</v>
      </c>
      <c r="O20" s="107">
        <f t="shared" ref="O20:T20" si="20">O5+O8+O13</f>
        <v>0.48694691562499987</v>
      </c>
      <c r="P20" s="107">
        <f t="shared" si="20"/>
        <v>0.4990780885156248</v>
      </c>
      <c r="Q20" s="107">
        <f t="shared" si="20"/>
        <v>0.51151254072851549</v>
      </c>
      <c r="R20" s="107">
        <f t="shared" si="20"/>
        <v>0.52425785424672833</v>
      </c>
      <c r="S20" s="107">
        <f t="shared" si="20"/>
        <v>0.53732180060289647</v>
      </c>
      <c r="T20" s="107">
        <f t="shared" si="20"/>
        <v>0.55071234561796889</v>
      </c>
      <c r="U20" s="107"/>
      <c r="V20" s="107"/>
      <c r="W20" s="107"/>
      <c r="X20" s="106"/>
      <c r="Y20" s="106"/>
      <c r="Z20" s="107"/>
      <c r="AA20" s="146"/>
      <c r="AB20" s="118">
        <v>17</v>
      </c>
      <c r="AE20" s="114" t="s">
        <v>394</v>
      </c>
    </row>
    <row r="21" spans="1:31">
      <c r="B21" s="223">
        <f>B11*26</f>
        <v>780</v>
      </c>
      <c r="C21" s="223">
        <f t="shared" ref="C21:J21" si="21">C11*26</f>
        <v>806</v>
      </c>
      <c r="D21" s="223">
        <f t="shared" si="21"/>
        <v>832</v>
      </c>
      <c r="E21" s="223">
        <f t="shared" si="21"/>
        <v>858</v>
      </c>
      <c r="F21" s="223">
        <f t="shared" si="21"/>
        <v>858</v>
      </c>
      <c r="G21" s="223">
        <f t="shared" si="21"/>
        <v>858</v>
      </c>
      <c r="H21" s="223">
        <f t="shared" si="21"/>
        <v>858</v>
      </c>
      <c r="I21" s="223">
        <f t="shared" si="21"/>
        <v>858</v>
      </c>
      <c r="J21" s="223">
        <f t="shared" si="21"/>
        <v>858</v>
      </c>
      <c r="K21" s="223">
        <f t="shared" ref="K21:N21" si="22">K11*26</f>
        <v>858</v>
      </c>
      <c r="L21" s="223">
        <f t="shared" si="22"/>
        <v>858</v>
      </c>
      <c r="M21" s="223">
        <f t="shared" si="22"/>
        <v>858</v>
      </c>
      <c r="N21" s="223">
        <f t="shared" si="22"/>
        <v>858</v>
      </c>
      <c r="O21" s="223">
        <f t="shared" ref="O21:T21" si="23">O11*26</f>
        <v>858</v>
      </c>
      <c r="P21" s="223">
        <f t="shared" si="23"/>
        <v>858</v>
      </c>
      <c r="Q21" s="223">
        <f t="shared" si="23"/>
        <v>858</v>
      </c>
      <c r="R21" s="223">
        <f t="shared" si="23"/>
        <v>858</v>
      </c>
      <c r="S21" s="223">
        <f t="shared" si="23"/>
        <v>858</v>
      </c>
      <c r="T21" s="223">
        <f t="shared" si="23"/>
        <v>858</v>
      </c>
      <c r="U21" s="107"/>
      <c r="V21" s="107"/>
      <c r="W21" s="107"/>
      <c r="X21" s="106"/>
      <c r="Y21" s="106"/>
      <c r="Z21" s="106"/>
      <c r="AA21" s="106"/>
      <c r="AB21" s="118">
        <v>18</v>
      </c>
      <c r="AE21" s="114" t="s">
        <v>393</v>
      </c>
    </row>
    <row r="22" spans="1:31">
      <c r="A22" s="114" t="s">
        <v>221</v>
      </c>
      <c r="B22" s="107">
        <f>B8</f>
        <v>1.5900000000000001E-2</v>
      </c>
      <c r="C22" s="107">
        <f t="shared" ref="C22:T22" si="24">C8</f>
        <v>1.6500000000000001E-2</v>
      </c>
      <c r="D22" s="107">
        <f t="shared" si="24"/>
        <v>1.66E-2</v>
      </c>
      <c r="E22" s="107">
        <f t="shared" si="24"/>
        <v>1.41E-2</v>
      </c>
      <c r="F22" s="107">
        <f t="shared" si="24"/>
        <v>1.7299999999999999E-2</v>
      </c>
      <c r="G22" s="107">
        <f t="shared" si="24"/>
        <v>2.4299999999999999E-2</v>
      </c>
      <c r="H22" s="107">
        <f t="shared" si="24"/>
        <v>1.9400000000000001E-2</v>
      </c>
      <c r="I22" s="107">
        <f t="shared" si="24"/>
        <v>1.9699999999999999E-2</v>
      </c>
      <c r="J22" s="107">
        <f t="shared" si="24"/>
        <v>1.8499999999999999E-2</v>
      </c>
      <c r="K22" s="107">
        <f t="shared" si="24"/>
        <v>2.1100000000000001E-2</v>
      </c>
      <c r="L22" s="107">
        <f t="shared" si="24"/>
        <v>1.6199999999999999E-2</v>
      </c>
      <c r="M22" s="107">
        <f t="shared" si="24"/>
        <v>1.6604999999999998E-2</v>
      </c>
      <c r="N22" s="107">
        <f t="shared" si="24"/>
        <v>1.7020124999999997E-2</v>
      </c>
      <c r="O22" s="107">
        <f t="shared" si="24"/>
        <v>1.7445628124999994E-2</v>
      </c>
      <c r="P22" s="107">
        <f t="shared" si="24"/>
        <v>1.7881768828124991E-2</v>
      </c>
      <c r="Q22" s="107">
        <f t="shared" si="24"/>
        <v>1.8328813048828115E-2</v>
      </c>
      <c r="R22" s="107">
        <f t="shared" si="24"/>
        <v>1.8787033375048817E-2</v>
      </c>
      <c r="S22" s="107">
        <f t="shared" si="24"/>
        <v>1.9256709209425037E-2</v>
      </c>
      <c r="T22" s="107">
        <f t="shared" si="24"/>
        <v>1.973812693966066E-2</v>
      </c>
      <c r="U22" s="107"/>
      <c r="V22" s="107"/>
      <c r="W22" s="107" t="s">
        <v>223</v>
      </c>
      <c r="X22" s="106"/>
      <c r="Y22" s="106"/>
      <c r="Z22" s="106"/>
      <c r="AA22" s="106"/>
      <c r="AB22" s="118">
        <v>19</v>
      </c>
      <c r="AE22" s="114" t="s">
        <v>392</v>
      </c>
    </row>
    <row r="23" spans="1:31">
      <c r="B23" s="107"/>
      <c r="C23" s="107"/>
      <c r="D23" s="107"/>
      <c r="E23" s="107"/>
      <c r="F23" s="107"/>
      <c r="G23" s="107"/>
      <c r="H23" s="107"/>
      <c r="I23" s="107"/>
      <c r="J23" s="107"/>
      <c r="K23" s="107"/>
      <c r="L23" s="107"/>
      <c r="M23" s="107"/>
      <c r="N23" s="107"/>
      <c r="O23" s="107"/>
      <c r="P23" s="107"/>
      <c r="Q23" s="107"/>
      <c r="R23" s="107"/>
      <c r="S23" s="107"/>
      <c r="T23" s="107"/>
      <c r="U23" s="107"/>
      <c r="V23" s="107"/>
      <c r="W23" s="107"/>
      <c r="X23" s="106"/>
      <c r="Y23" s="106"/>
      <c r="Z23" s="106"/>
      <c r="AA23" s="106"/>
      <c r="AB23" s="118">
        <v>20</v>
      </c>
      <c r="AE23" s="114" t="s">
        <v>391</v>
      </c>
    </row>
    <row r="24" spans="1:31">
      <c r="A24" t="s">
        <v>222</v>
      </c>
      <c r="B24" s="107">
        <f>B8</f>
        <v>1.5900000000000001E-2</v>
      </c>
      <c r="C24" s="107">
        <f t="shared" ref="C24:J24" si="25">C8</f>
        <v>1.6500000000000001E-2</v>
      </c>
      <c r="D24" s="107">
        <f t="shared" si="25"/>
        <v>1.66E-2</v>
      </c>
      <c r="E24" s="107">
        <f t="shared" si="25"/>
        <v>1.41E-2</v>
      </c>
      <c r="F24" s="107">
        <f t="shared" si="25"/>
        <v>1.7299999999999999E-2</v>
      </c>
      <c r="G24" s="107">
        <f t="shared" si="25"/>
        <v>2.4299999999999999E-2</v>
      </c>
      <c r="H24" s="107">
        <f t="shared" si="25"/>
        <v>1.9400000000000001E-2</v>
      </c>
      <c r="I24" s="107">
        <f t="shared" si="25"/>
        <v>1.9699999999999999E-2</v>
      </c>
      <c r="J24" s="107">
        <f t="shared" si="25"/>
        <v>1.8499999999999999E-2</v>
      </c>
      <c r="K24" s="107">
        <f t="shared" ref="K24:N24" si="26">K8</f>
        <v>2.1100000000000001E-2</v>
      </c>
      <c r="L24" s="107">
        <f t="shared" si="26"/>
        <v>1.6199999999999999E-2</v>
      </c>
      <c r="M24" s="107">
        <f t="shared" si="26"/>
        <v>1.6604999999999998E-2</v>
      </c>
      <c r="N24" s="107">
        <f t="shared" si="26"/>
        <v>1.7020124999999997E-2</v>
      </c>
      <c r="O24" s="107">
        <f t="shared" ref="O24:T24" si="27">O8</f>
        <v>1.7445628124999994E-2</v>
      </c>
      <c r="P24" s="107">
        <f t="shared" si="27"/>
        <v>1.7881768828124991E-2</v>
      </c>
      <c r="Q24" s="107">
        <f t="shared" si="27"/>
        <v>1.8328813048828115E-2</v>
      </c>
      <c r="R24" s="107">
        <f t="shared" si="27"/>
        <v>1.8787033375048817E-2</v>
      </c>
      <c r="S24" s="107">
        <f t="shared" si="27"/>
        <v>1.9256709209425037E-2</v>
      </c>
      <c r="T24" s="107">
        <f t="shared" si="27"/>
        <v>1.973812693966066E-2</v>
      </c>
      <c r="U24" s="107"/>
      <c r="W24" s="107" t="s">
        <v>223</v>
      </c>
      <c r="X24" s="106"/>
      <c r="Y24" s="106"/>
      <c r="Z24" s="106"/>
      <c r="AA24" s="106"/>
      <c r="AB24" s="118">
        <v>21</v>
      </c>
      <c r="AE24" s="114" t="s">
        <v>327</v>
      </c>
    </row>
    <row r="25" spans="1:31">
      <c r="B25" s="107"/>
      <c r="C25" s="107"/>
      <c r="D25" s="107"/>
      <c r="E25" s="107"/>
      <c r="F25" s="107"/>
      <c r="G25" s="107"/>
      <c r="H25" s="107"/>
      <c r="I25" s="107"/>
      <c r="J25" s="107"/>
      <c r="K25" s="107"/>
      <c r="L25" s="107"/>
      <c r="M25" s="107"/>
      <c r="N25" s="107"/>
      <c r="O25" s="107"/>
      <c r="P25" s="107"/>
      <c r="Q25" s="107"/>
      <c r="R25" s="107"/>
      <c r="S25" s="107"/>
      <c r="T25" s="107"/>
      <c r="U25" s="107"/>
      <c r="W25" s="107"/>
      <c r="X25" s="106"/>
      <c r="Y25" s="106"/>
      <c r="Z25" s="106"/>
      <c r="AA25" s="106"/>
      <c r="AB25" s="118">
        <v>22</v>
      </c>
      <c r="AE25" s="114" t="s">
        <v>311</v>
      </c>
    </row>
    <row r="26" spans="1:31">
      <c r="A26" t="s">
        <v>224</v>
      </c>
      <c r="B26" s="107">
        <f>B8</f>
        <v>1.5900000000000001E-2</v>
      </c>
      <c r="C26" s="107">
        <f t="shared" ref="C26:J26" si="28">C8</f>
        <v>1.6500000000000001E-2</v>
      </c>
      <c r="D26" s="107">
        <f t="shared" si="28"/>
        <v>1.66E-2</v>
      </c>
      <c r="E26" s="107">
        <f t="shared" si="28"/>
        <v>1.41E-2</v>
      </c>
      <c r="F26" s="107">
        <f t="shared" si="28"/>
        <v>1.7299999999999999E-2</v>
      </c>
      <c r="G26" s="107">
        <f t="shared" si="28"/>
        <v>2.4299999999999999E-2</v>
      </c>
      <c r="H26" s="107">
        <f t="shared" si="28"/>
        <v>1.9400000000000001E-2</v>
      </c>
      <c r="I26" s="107">
        <f t="shared" si="28"/>
        <v>1.9699999999999999E-2</v>
      </c>
      <c r="J26" s="107">
        <f t="shared" si="28"/>
        <v>1.8499999999999999E-2</v>
      </c>
      <c r="K26" s="107">
        <f t="shared" ref="K26:N26" si="29">K8</f>
        <v>2.1100000000000001E-2</v>
      </c>
      <c r="L26" s="107">
        <f t="shared" si="29"/>
        <v>1.6199999999999999E-2</v>
      </c>
      <c r="M26" s="107">
        <f t="shared" si="29"/>
        <v>1.6604999999999998E-2</v>
      </c>
      <c r="N26" s="107">
        <f t="shared" si="29"/>
        <v>1.7020124999999997E-2</v>
      </c>
      <c r="O26" s="107">
        <f t="shared" ref="O26:T26" si="30">O8</f>
        <v>1.7445628124999994E-2</v>
      </c>
      <c r="P26" s="107">
        <f t="shared" si="30"/>
        <v>1.7881768828124991E-2</v>
      </c>
      <c r="Q26" s="107">
        <f t="shared" si="30"/>
        <v>1.8328813048828115E-2</v>
      </c>
      <c r="R26" s="107">
        <f t="shared" si="30"/>
        <v>1.8787033375048817E-2</v>
      </c>
      <c r="S26" s="107">
        <f t="shared" si="30"/>
        <v>1.9256709209425037E-2</v>
      </c>
      <c r="T26" s="107">
        <f t="shared" si="30"/>
        <v>1.973812693966066E-2</v>
      </c>
      <c r="U26" s="107"/>
      <c r="W26" s="107" t="s">
        <v>223</v>
      </c>
      <c r="X26" s="106"/>
      <c r="Y26" s="106"/>
      <c r="Z26" s="106"/>
      <c r="AA26" s="106"/>
      <c r="AB26" s="118">
        <v>23</v>
      </c>
      <c r="AE26" s="114" t="s">
        <v>310</v>
      </c>
    </row>
    <row r="27" spans="1:31">
      <c r="B27" s="106"/>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18">
        <v>24</v>
      </c>
      <c r="AE27" s="114" t="s">
        <v>309</v>
      </c>
    </row>
    <row r="28" spans="1:31">
      <c r="A28" t="s">
        <v>225</v>
      </c>
      <c r="B28" s="107">
        <f>B8+B13</f>
        <v>1.9E-2</v>
      </c>
      <c r="C28" s="107">
        <f t="shared" ref="C28:J28" si="31">C8+C13</f>
        <v>1.84E-2</v>
      </c>
      <c r="D28" s="107">
        <f t="shared" si="31"/>
        <v>1.8499999999999999E-2</v>
      </c>
      <c r="E28" s="107">
        <f t="shared" si="31"/>
        <v>1.6E-2</v>
      </c>
      <c r="F28" s="107">
        <f t="shared" si="31"/>
        <v>1.9900000000000001E-2</v>
      </c>
      <c r="G28" s="107">
        <f t="shared" si="31"/>
        <v>2.69E-2</v>
      </c>
      <c r="H28" s="107">
        <f t="shared" si="31"/>
        <v>2.1999999999999999E-2</v>
      </c>
      <c r="I28" s="107">
        <f t="shared" si="31"/>
        <v>2.23E-2</v>
      </c>
      <c r="J28" s="107">
        <f t="shared" si="31"/>
        <v>2.1100000000000001E-2</v>
      </c>
      <c r="K28" s="107">
        <f t="shared" ref="K28:N28" si="32">K8+K13</f>
        <v>2.3699999999999999E-2</v>
      </c>
      <c r="L28" s="107">
        <f t="shared" si="32"/>
        <v>1.7899999999999999E-2</v>
      </c>
      <c r="M28" s="107">
        <f t="shared" si="32"/>
        <v>1.8304999999999998E-2</v>
      </c>
      <c r="N28" s="107">
        <f t="shared" si="32"/>
        <v>1.8720124999999997E-2</v>
      </c>
      <c r="O28" s="107">
        <f t="shared" ref="O28:T28" si="33">O8+O13</f>
        <v>1.9145628124999994E-2</v>
      </c>
      <c r="P28" s="107">
        <f t="shared" si="33"/>
        <v>1.9581768828124992E-2</v>
      </c>
      <c r="Q28" s="107">
        <f t="shared" si="33"/>
        <v>2.0028813048828115E-2</v>
      </c>
      <c r="R28" s="107">
        <f t="shared" si="33"/>
        <v>2.0487033375048817E-2</v>
      </c>
      <c r="S28" s="107">
        <f t="shared" si="33"/>
        <v>2.0956709209425037E-2</v>
      </c>
      <c r="T28" s="107">
        <f t="shared" si="33"/>
        <v>2.143812693966066E-2</v>
      </c>
      <c r="U28" s="106"/>
      <c r="V28" s="106"/>
      <c r="W28" s="106"/>
      <c r="X28" s="106"/>
      <c r="Y28" s="106"/>
      <c r="Z28" s="106"/>
      <c r="AA28" s="106"/>
      <c r="AB28" s="118">
        <v>25</v>
      </c>
      <c r="AE28" s="114" t="s">
        <v>308</v>
      </c>
    </row>
    <row r="29" spans="1:31">
      <c r="B29" s="106"/>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18">
        <v>26</v>
      </c>
      <c r="AE29" s="114" t="s">
        <v>205</v>
      </c>
    </row>
    <row r="30" spans="1:31">
      <c r="B30" s="106"/>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E30" s="114" t="s">
        <v>110</v>
      </c>
    </row>
    <row r="31" spans="1:31">
      <c r="B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E31" s="114" t="s">
        <v>219</v>
      </c>
    </row>
    <row r="32" spans="1:31">
      <c r="A32" s="119"/>
      <c r="B32" s="120"/>
      <c r="C32" s="120"/>
      <c r="D32" s="120"/>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06"/>
      <c r="AE32" s="114" t="s">
        <v>218</v>
      </c>
    </row>
    <row r="33" spans="1:31">
      <c r="AE33" s="114" t="s">
        <v>217</v>
      </c>
    </row>
    <row r="34" spans="1:31">
      <c r="B34" s="111" t="s">
        <v>213</v>
      </c>
      <c r="C34" s="111" t="s">
        <v>214</v>
      </c>
      <c r="D34" s="111" t="s">
        <v>215</v>
      </c>
      <c r="E34" s="111" t="s">
        <v>216</v>
      </c>
      <c r="F34" s="111" t="s">
        <v>217</v>
      </c>
      <c r="G34" s="111" t="s">
        <v>218</v>
      </c>
      <c r="H34" s="111" t="s">
        <v>219</v>
      </c>
      <c r="I34" s="111" t="s">
        <v>110</v>
      </c>
      <c r="J34" s="111" t="s">
        <v>205</v>
      </c>
      <c r="K34" s="111" t="s">
        <v>308</v>
      </c>
      <c r="L34" s="111" t="s">
        <v>309</v>
      </c>
      <c r="M34" s="111" t="s">
        <v>310</v>
      </c>
      <c r="N34" s="111" t="s">
        <v>311</v>
      </c>
      <c r="O34" s="111" t="s">
        <v>327</v>
      </c>
      <c r="P34" s="145" t="s">
        <v>391</v>
      </c>
      <c r="Q34" s="145" t="s">
        <v>392</v>
      </c>
      <c r="R34" s="145" t="s">
        <v>393</v>
      </c>
      <c r="S34" s="145" t="s">
        <v>394</v>
      </c>
      <c r="T34" s="145" t="s">
        <v>395</v>
      </c>
      <c r="U34" s="107"/>
      <c r="V34" s="107"/>
      <c r="AE34" s="114" t="s">
        <v>216</v>
      </c>
    </row>
    <row r="35" spans="1:31" ht="18">
      <c r="A35" s="121" t="s">
        <v>228</v>
      </c>
      <c r="B35">
        <v>2</v>
      </c>
      <c r="C35">
        <v>3</v>
      </c>
      <c r="D35">
        <v>4</v>
      </c>
      <c r="E35">
        <v>5</v>
      </c>
      <c r="F35">
        <v>6</v>
      </c>
      <c r="G35">
        <v>7</v>
      </c>
      <c r="H35">
        <v>8</v>
      </c>
      <c r="I35">
        <v>9</v>
      </c>
      <c r="J35">
        <v>10</v>
      </c>
      <c r="K35">
        <v>11</v>
      </c>
      <c r="L35">
        <v>12</v>
      </c>
      <c r="M35">
        <v>13</v>
      </c>
      <c r="N35">
        <v>14</v>
      </c>
      <c r="O35">
        <v>15</v>
      </c>
      <c r="P35">
        <v>16</v>
      </c>
      <c r="Q35">
        <v>17</v>
      </c>
      <c r="R35">
        <v>18</v>
      </c>
      <c r="S35">
        <v>19</v>
      </c>
      <c r="T35">
        <v>20</v>
      </c>
      <c r="U35" s="107"/>
      <c r="V35" s="107"/>
      <c r="AE35" s="114" t="s">
        <v>215</v>
      </c>
    </row>
    <row r="36" spans="1:31">
      <c r="A36" s="109" t="s">
        <v>235</v>
      </c>
      <c r="B36" s="107"/>
      <c r="C36" s="107"/>
      <c r="D36" s="107"/>
      <c r="E36" s="107"/>
      <c r="F36" s="107"/>
      <c r="G36" s="107"/>
      <c r="H36" s="107"/>
      <c r="I36" s="107"/>
      <c r="J36" s="107"/>
      <c r="K36" s="107"/>
      <c r="L36" s="107"/>
      <c r="M36" s="107"/>
      <c r="N36" s="107"/>
      <c r="O36" s="107"/>
      <c r="P36" s="107"/>
      <c r="Q36" s="107"/>
      <c r="R36" s="107"/>
      <c r="S36" s="107"/>
      <c r="T36" s="107"/>
      <c r="U36" s="107"/>
      <c r="V36" s="107"/>
      <c r="AE36" s="114" t="s">
        <v>214</v>
      </c>
    </row>
    <row r="37" spans="1:31">
      <c r="A37" t="s">
        <v>229</v>
      </c>
      <c r="B37" s="107">
        <v>0.46</v>
      </c>
      <c r="C37" s="107">
        <v>0.46</v>
      </c>
      <c r="D37" s="107">
        <v>0.46</v>
      </c>
      <c r="E37" s="107">
        <v>0.46</v>
      </c>
      <c r="F37" s="107">
        <v>0.46</v>
      </c>
      <c r="G37" s="107">
        <v>0.46</v>
      </c>
      <c r="H37" s="107">
        <v>0.46</v>
      </c>
      <c r="I37" s="107">
        <v>0.46</v>
      </c>
      <c r="J37" s="107">
        <v>0.46</v>
      </c>
      <c r="K37" s="107">
        <v>0.46</v>
      </c>
      <c r="L37" s="107">
        <v>0.48</v>
      </c>
      <c r="M37" s="107">
        <v>0.48</v>
      </c>
      <c r="N37" s="107">
        <v>0.48</v>
      </c>
      <c r="O37" s="107">
        <v>0.48</v>
      </c>
      <c r="P37" s="107">
        <v>0.48</v>
      </c>
      <c r="Q37" s="107">
        <v>0.48</v>
      </c>
      <c r="R37" s="107">
        <v>0.48</v>
      </c>
      <c r="S37" s="107">
        <v>0.48</v>
      </c>
      <c r="T37" s="107">
        <v>0.48</v>
      </c>
      <c r="U37" s="107"/>
      <c r="V37" s="107"/>
      <c r="W37" t="s">
        <v>232</v>
      </c>
      <c r="X37" t="str">
        <f>CONCATENATE($AE$7,".",A37)</f>
        <v>On-Campus.Instruction</v>
      </c>
      <c r="AE37" s="114" t="s">
        <v>214</v>
      </c>
    </row>
    <row r="38" spans="1:31">
      <c r="A38" t="s">
        <v>230</v>
      </c>
      <c r="B38" s="107">
        <v>0.51</v>
      </c>
      <c r="C38" s="107">
        <v>0.52500000000000002</v>
      </c>
      <c r="D38" s="107">
        <v>0.52500000000000002</v>
      </c>
      <c r="E38" s="107">
        <v>0.52500000000000002</v>
      </c>
      <c r="F38" s="107">
        <v>0.52500000000000002</v>
      </c>
      <c r="G38" s="107">
        <v>0.52500000000000002</v>
      </c>
      <c r="H38" s="107">
        <v>0.52500000000000002</v>
      </c>
      <c r="I38" s="107">
        <v>0.52500000000000002</v>
      </c>
      <c r="J38" s="107">
        <v>0.52500000000000002</v>
      </c>
      <c r="K38" s="107">
        <v>0.52500000000000002</v>
      </c>
      <c r="L38" s="107">
        <v>0.53</v>
      </c>
      <c r="M38" s="107">
        <v>0.54</v>
      </c>
      <c r="N38" s="107">
        <v>0.55000000000000004</v>
      </c>
      <c r="O38" s="107">
        <v>0.55500000000000005</v>
      </c>
      <c r="P38" s="107">
        <v>0.55500000000000005</v>
      </c>
      <c r="Q38" s="107">
        <v>0.55500000000000005</v>
      </c>
      <c r="R38" s="107">
        <v>0.55500000000000005</v>
      </c>
      <c r="S38" s="107">
        <v>0.55500000000000005</v>
      </c>
      <c r="T38" s="107">
        <v>0.55500000000000005</v>
      </c>
      <c r="U38" s="107"/>
      <c r="V38" s="107"/>
      <c r="W38" t="s">
        <v>233</v>
      </c>
      <c r="X38" t="str">
        <f>CONCATENATE($AE$7,".",A38)</f>
        <v>On-Campus.Research</v>
      </c>
    </row>
    <row r="39" spans="1:31">
      <c r="A39" t="s">
        <v>231</v>
      </c>
      <c r="B39" s="107">
        <v>0.36399999999999999</v>
      </c>
      <c r="C39" s="107">
        <v>0.36399999999999999</v>
      </c>
      <c r="D39" s="107">
        <v>0.36399999999999999</v>
      </c>
      <c r="E39" s="107">
        <v>0.36399999999999999</v>
      </c>
      <c r="F39" s="107">
        <v>0.36399999999999999</v>
      </c>
      <c r="G39" s="107">
        <v>0.36399999999999999</v>
      </c>
      <c r="H39" s="107">
        <v>0.36399999999999999</v>
      </c>
      <c r="I39" s="107">
        <v>0.36399999999999999</v>
      </c>
      <c r="J39" s="107">
        <v>0.36399999999999999</v>
      </c>
      <c r="K39" s="107">
        <v>0.36399999999999999</v>
      </c>
      <c r="L39" s="107">
        <v>0.35699999999999998</v>
      </c>
      <c r="M39" s="107">
        <v>0.35699999999999998</v>
      </c>
      <c r="N39" s="107">
        <v>0.35699999999999998</v>
      </c>
      <c r="O39" s="107">
        <v>0.35699999999999998</v>
      </c>
      <c r="P39" s="107">
        <v>0.35699999999999998</v>
      </c>
      <c r="Q39" s="107">
        <v>0.35699999999999998</v>
      </c>
      <c r="R39" s="107">
        <v>0.35699999999999998</v>
      </c>
      <c r="S39" s="107">
        <v>0.35699999999999998</v>
      </c>
      <c r="T39" s="107">
        <v>0.35699999999999998</v>
      </c>
      <c r="U39" s="107"/>
      <c r="V39" s="107"/>
      <c r="W39" t="s">
        <v>234</v>
      </c>
      <c r="X39" t="str">
        <f>CONCATENATE($AE$7,".",A39)</f>
        <v>On-Campus.Public Service/Other</v>
      </c>
    </row>
    <row r="40" spans="1:31">
      <c r="B40" s="107"/>
      <c r="C40" s="107"/>
      <c r="D40" s="107"/>
      <c r="E40" s="107"/>
      <c r="F40" s="107"/>
      <c r="G40" s="107"/>
      <c r="H40" s="107"/>
      <c r="I40" s="107"/>
      <c r="J40" s="107"/>
      <c r="K40" s="107"/>
      <c r="L40" s="107"/>
      <c r="M40" s="107"/>
      <c r="N40" s="107"/>
      <c r="O40" s="107"/>
      <c r="P40" s="107"/>
      <c r="Q40" s="107"/>
      <c r="R40" s="107"/>
      <c r="S40" s="107"/>
      <c r="T40" s="107"/>
      <c r="U40" s="107"/>
      <c r="V40" s="107"/>
      <c r="AE40" s="123" t="s">
        <v>323</v>
      </c>
    </row>
    <row r="41" spans="1:31">
      <c r="B41" s="107"/>
      <c r="C41" s="107"/>
      <c r="D41" s="107"/>
      <c r="E41" s="107"/>
      <c r="F41" s="107"/>
      <c r="G41" s="107"/>
      <c r="H41" s="107"/>
      <c r="I41" s="107"/>
      <c r="J41" s="107"/>
      <c r="K41" s="107"/>
      <c r="L41" s="107"/>
      <c r="M41" s="107"/>
      <c r="N41" s="107"/>
      <c r="O41" s="107"/>
      <c r="P41" s="107"/>
      <c r="Q41" s="107"/>
      <c r="R41" s="107"/>
      <c r="S41" s="107"/>
      <c r="T41" s="107"/>
      <c r="U41" s="107"/>
      <c r="V41" s="107"/>
      <c r="AE41" s="95" t="s">
        <v>300</v>
      </c>
    </row>
    <row r="42" spans="1:31">
      <c r="A42" s="109" t="s">
        <v>236</v>
      </c>
      <c r="B42" s="107"/>
      <c r="C42" s="107"/>
      <c r="D42" s="107"/>
      <c r="E42" s="107"/>
      <c r="F42" s="107"/>
      <c r="G42" s="107"/>
      <c r="H42" s="107"/>
      <c r="I42" s="107"/>
      <c r="J42" s="107"/>
      <c r="K42" s="107"/>
      <c r="L42" s="107"/>
      <c r="M42" s="107"/>
      <c r="N42" s="107"/>
      <c r="O42" s="107"/>
      <c r="P42" s="107"/>
      <c r="Q42" s="107"/>
      <c r="R42" s="107"/>
      <c r="S42" s="107"/>
      <c r="T42" s="107"/>
      <c r="U42" s="107"/>
      <c r="V42" s="107"/>
      <c r="AE42" s="95" t="s">
        <v>301</v>
      </c>
    </row>
    <row r="43" spans="1:31">
      <c r="A43" t="s">
        <v>229</v>
      </c>
      <c r="B43" s="107">
        <v>0.26</v>
      </c>
      <c r="C43" s="107">
        <v>0.26</v>
      </c>
      <c r="D43" s="107">
        <v>0.26</v>
      </c>
      <c r="E43" s="107">
        <v>0.26</v>
      </c>
      <c r="F43" s="107">
        <v>0.26</v>
      </c>
      <c r="G43" s="107">
        <v>0.26</v>
      </c>
      <c r="H43" s="107">
        <v>0.26</v>
      </c>
      <c r="I43" s="107">
        <v>0.26</v>
      </c>
      <c r="J43" s="107">
        <v>0.26</v>
      </c>
      <c r="K43" s="107">
        <v>0.26</v>
      </c>
      <c r="L43" s="107">
        <v>0.26</v>
      </c>
      <c r="M43" s="107">
        <v>0.26</v>
      </c>
      <c r="N43" s="107">
        <v>0.26</v>
      </c>
      <c r="O43" s="107">
        <v>0.26</v>
      </c>
      <c r="P43" s="107">
        <v>0.26</v>
      </c>
      <c r="Q43" s="107">
        <v>0.26</v>
      </c>
      <c r="R43" s="107">
        <v>0.26</v>
      </c>
      <c r="S43" s="107">
        <v>0.26</v>
      </c>
      <c r="T43" s="107">
        <v>0.26</v>
      </c>
      <c r="U43" s="107"/>
      <c r="V43" s="107"/>
      <c r="W43" t="s">
        <v>232</v>
      </c>
      <c r="X43" t="str">
        <f>CONCATENATE($AE$8,".",A43)</f>
        <v>Off-Campus.Instruction</v>
      </c>
      <c r="AE43" t="s">
        <v>302</v>
      </c>
    </row>
    <row r="44" spans="1:31">
      <c r="A44" t="s">
        <v>230</v>
      </c>
      <c r="B44" s="107">
        <v>0.26</v>
      </c>
      <c r="C44" s="107">
        <v>0.26</v>
      </c>
      <c r="D44" s="107">
        <v>0.26</v>
      </c>
      <c r="E44" s="107">
        <v>0.26</v>
      </c>
      <c r="F44" s="107">
        <v>0.26</v>
      </c>
      <c r="G44" s="107">
        <v>0.26</v>
      </c>
      <c r="H44" s="107">
        <v>0.26</v>
      </c>
      <c r="I44" s="107">
        <v>0.26</v>
      </c>
      <c r="J44" s="107">
        <v>0.26</v>
      </c>
      <c r="K44" s="107">
        <v>0.26</v>
      </c>
      <c r="L44" s="107">
        <v>0.26</v>
      </c>
      <c r="M44" s="107">
        <v>0.26</v>
      </c>
      <c r="N44" s="107">
        <v>0.26</v>
      </c>
      <c r="O44" s="107">
        <v>0.26</v>
      </c>
      <c r="P44" s="107">
        <v>0.26</v>
      </c>
      <c r="Q44" s="107">
        <v>0.26</v>
      </c>
      <c r="R44" s="107">
        <v>0.26</v>
      </c>
      <c r="S44" s="107">
        <v>0.26</v>
      </c>
      <c r="T44" s="107">
        <v>0.26</v>
      </c>
      <c r="U44" s="107"/>
      <c r="V44" s="107"/>
      <c r="W44" t="s">
        <v>233</v>
      </c>
      <c r="X44" t="str">
        <f>CONCATENATE($AE$8,".",A44)</f>
        <v>Off-Campus.Research</v>
      </c>
    </row>
    <row r="45" spans="1:31">
      <c r="A45" t="s">
        <v>231</v>
      </c>
      <c r="B45" s="107">
        <v>0.26</v>
      </c>
      <c r="C45" s="107">
        <v>0.26</v>
      </c>
      <c r="D45" s="107">
        <v>0.26</v>
      </c>
      <c r="E45" s="107">
        <v>0.26</v>
      </c>
      <c r="F45" s="107">
        <v>0.26</v>
      </c>
      <c r="G45" s="107">
        <v>0.26</v>
      </c>
      <c r="H45" s="107">
        <v>0.26</v>
      </c>
      <c r="I45" s="107">
        <v>0.26</v>
      </c>
      <c r="J45" s="107">
        <v>0.26</v>
      </c>
      <c r="K45" s="107">
        <v>0.26</v>
      </c>
      <c r="L45" s="107">
        <v>0.26</v>
      </c>
      <c r="M45" s="107">
        <v>0.26</v>
      </c>
      <c r="N45" s="107">
        <v>0.26</v>
      </c>
      <c r="O45" s="107">
        <v>0.26</v>
      </c>
      <c r="P45" s="107">
        <v>0.26</v>
      </c>
      <c r="Q45" s="107">
        <v>0.26</v>
      </c>
      <c r="R45" s="107">
        <v>0.26</v>
      </c>
      <c r="S45" s="107">
        <v>0.26</v>
      </c>
      <c r="T45" s="107">
        <v>0.26</v>
      </c>
      <c r="U45" s="107"/>
      <c r="V45" s="107"/>
      <c r="W45" t="s">
        <v>234</v>
      </c>
      <c r="X45" t="str">
        <f>CONCATENATE($AE$8,".",A45)</f>
        <v>Off-Campus.Public Service/Other</v>
      </c>
    </row>
    <row r="46" spans="1:31">
      <c r="B46" s="107"/>
      <c r="C46" s="107"/>
      <c r="D46" s="107"/>
      <c r="E46" s="107"/>
      <c r="F46" s="107"/>
      <c r="G46" s="107"/>
      <c r="H46" s="107"/>
      <c r="I46" s="107"/>
      <c r="J46" s="107"/>
      <c r="K46" s="107"/>
      <c r="L46" s="107"/>
      <c r="M46" s="107"/>
      <c r="N46" s="107"/>
      <c r="O46" s="107"/>
      <c r="P46" s="107"/>
      <c r="Q46" s="107"/>
      <c r="R46" s="107"/>
      <c r="S46" s="107"/>
      <c r="T46" s="107"/>
      <c r="U46" s="107"/>
      <c r="V46" s="107"/>
      <c r="AE46" s="123" t="s">
        <v>341</v>
      </c>
    </row>
    <row r="47" spans="1:31">
      <c r="B47" s="107"/>
      <c r="C47" s="107"/>
      <c r="D47" s="107"/>
      <c r="E47" s="107"/>
      <c r="F47" s="107"/>
      <c r="G47" s="107"/>
      <c r="H47" s="107"/>
      <c r="I47" s="107"/>
      <c r="J47" s="107"/>
      <c r="K47" s="107"/>
      <c r="L47" s="107"/>
      <c r="M47" s="107"/>
      <c r="N47" s="107"/>
      <c r="O47" s="107"/>
      <c r="P47" s="107"/>
      <c r="Q47" s="107"/>
      <c r="R47" s="107"/>
      <c r="S47" s="107"/>
      <c r="T47" s="107"/>
      <c r="U47" s="107"/>
      <c r="V47" s="107"/>
      <c r="AE47" t="s">
        <v>342</v>
      </c>
    </row>
    <row r="48" spans="1:31">
      <c r="B48" s="106"/>
      <c r="C48" s="106"/>
      <c r="D48" s="106"/>
      <c r="E48" s="106"/>
      <c r="F48" s="106"/>
      <c r="G48" s="106"/>
      <c r="H48" s="106"/>
      <c r="I48" s="106"/>
      <c r="J48" s="106"/>
      <c r="K48" s="106"/>
      <c r="L48" s="106"/>
      <c r="M48" s="106"/>
      <c r="N48" s="106"/>
      <c r="O48" s="106"/>
      <c r="P48" s="106"/>
      <c r="Q48" s="106"/>
      <c r="R48" s="106"/>
      <c r="S48" s="106"/>
      <c r="T48" s="106"/>
      <c r="U48" s="106"/>
      <c r="AE48" t="s">
        <v>343</v>
      </c>
    </row>
    <row r="49" spans="2:21">
      <c r="B49" s="106"/>
      <c r="C49" s="106"/>
      <c r="D49" s="106"/>
      <c r="E49" s="106"/>
      <c r="F49" s="106"/>
      <c r="G49" s="106"/>
      <c r="H49" s="106"/>
      <c r="I49" s="106"/>
      <c r="J49" s="106"/>
      <c r="K49" s="106"/>
      <c r="L49" s="106"/>
      <c r="M49" s="106"/>
      <c r="N49" s="106"/>
      <c r="O49" s="106"/>
      <c r="P49" s="106"/>
      <c r="Q49" s="106"/>
      <c r="R49" s="106"/>
      <c r="S49" s="106"/>
      <c r="T49" s="106"/>
      <c r="U49" s="106"/>
    </row>
  </sheetData>
  <sheetProtection algorithmName="SHA-512" hashValue="ear0im0yDzXcywO7g+OU5anbsOg7D5rBUWHqJNDVIRJJw0R29eCE6h/4eQMtAYw6zkrWl9xeTxY7QLa3qK4T2g==" saltValue="1CXyVuNeKcQjWTAIyzTYYw==" spinCount="100000" sheet="1" objects="1" scenarios="1"/>
  <phoneticPr fontId="7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D257B-4642-4109-97C4-04BCE6A24A8C}">
  <dimension ref="A1:B7"/>
  <sheetViews>
    <sheetView workbookViewId="0">
      <selection activeCell="C17" sqref="C17"/>
    </sheetView>
  </sheetViews>
  <sheetFormatPr defaultRowHeight="14.4"/>
  <cols>
    <col min="1" max="1" width="12.109375" style="254" bestFit="1" customWidth="1"/>
    <col min="2" max="2" width="88.6640625" style="258" customWidth="1"/>
  </cols>
  <sheetData>
    <row r="1" spans="1:2" ht="18">
      <c r="A1" s="460" t="s">
        <v>476</v>
      </c>
      <c r="B1" s="460"/>
    </row>
    <row r="2" spans="1:2">
      <c r="B2" s="256"/>
    </row>
    <row r="3" spans="1:2">
      <c r="A3" s="255" t="s">
        <v>474</v>
      </c>
      <c r="B3" s="257" t="s">
        <v>475</v>
      </c>
    </row>
    <row r="4" spans="1:2">
      <c r="A4" s="254">
        <v>45680</v>
      </c>
      <c r="B4" s="258" t="s">
        <v>477</v>
      </c>
    </row>
    <row r="5" spans="1:2">
      <c r="B5" s="259" t="s">
        <v>478</v>
      </c>
    </row>
    <row r="6" spans="1:2">
      <c r="B6" s="258" t="s">
        <v>479</v>
      </c>
    </row>
    <row r="7" spans="1:2">
      <c r="B7" s="258" t="s">
        <v>488</v>
      </c>
    </row>
  </sheetData>
  <sheetProtection algorithmName="SHA-512" hashValue="1oR+9JFzeeSoyzUNqB+H7WVriNQJ5khybewG4edTkqtMxhrVm9DVtE9SIdbfrDf5Ay9+YNTFSMvWAAeuQBmY+A==" saltValue="8vrTrBxNDLNcZLJ3FvqRCw==" spinCount="100000" sheet="1" objects="1" scenarios="1"/>
  <mergeCells count="1">
    <mergeCell ref="A1:B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5ECCC-5EA3-4559-A4CA-8AC9073BCB5B}">
  <sheetPr codeName="Sheet2">
    <tabColor rgb="FF00B050"/>
    <pageSetUpPr fitToPage="1"/>
  </sheetPr>
  <dimension ref="A1:N42"/>
  <sheetViews>
    <sheetView zoomScaleNormal="100" workbookViewId="0">
      <selection activeCell="R26" sqref="R26"/>
    </sheetView>
  </sheetViews>
  <sheetFormatPr defaultRowHeight="14.4"/>
  <cols>
    <col min="1" max="1" width="3.6640625" customWidth="1"/>
    <col min="2" max="2" width="14.88671875" customWidth="1"/>
    <col min="3" max="3" width="10.6640625" customWidth="1"/>
    <col min="4" max="4" width="12.6640625" customWidth="1"/>
    <col min="5" max="5" width="7.33203125" customWidth="1"/>
    <col min="6" max="6" width="10.6640625" customWidth="1"/>
    <col min="7" max="7" width="12.6640625" customWidth="1"/>
    <col min="8" max="8" width="12.88671875" customWidth="1"/>
    <col min="9" max="9" width="12.6640625" customWidth="1"/>
    <col min="10" max="10" width="16.33203125" customWidth="1"/>
    <col min="11" max="11" width="12.6640625" customWidth="1"/>
    <col min="12" max="12" width="3.6640625" customWidth="1"/>
  </cols>
  <sheetData>
    <row r="1" spans="1:12">
      <c r="A1" s="160"/>
      <c r="B1" s="161"/>
      <c r="C1" s="161"/>
      <c r="D1" s="161"/>
      <c r="E1" s="161"/>
      <c r="F1" s="161"/>
      <c r="G1" s="161"/>
      <c r="H1" s="161"/>
      <c r="I1" s="161"/>
      <c r="J1" s="161"/>
      <c r="K1" s="161"/>
      <c r="L1" s="162"/>
    </row>
    <row r="2" spans="1:12">
      <c r="A2" s="163"/>
      <c r="B2" s="71"/>
      <c r="C2" s="71"/>
      <c r="D2" s="71"/>
      <c r="E2" s="71"/>
      <c r="F2" s="71"/>
      <c r="G2" s="71"/>
      <c r="H2" s="71"/>
      <c r="I2" s="71"/>
      <c r="J2" s="71"/>
      <c r="K2" s="71"/>
      <c r="L2" s="164"/>
    </row>
    <row r="3" spans="1:12" ht="28.8">
      <c r="A3" s="163"/>
      <c r="B3" s="468" t="s">
        <v>290</v>
      </c>
      <c r="C3" s="468"/>
      <c r="D3" s="468"/>
      <c r="E3" s="468"/>
      <c r="F3" s="468"/>
      <c r="G3" s="468"/>
      <c r="H3" s="468"/>
      <c r="I3" s="468"/>
      <c r="J3" s="468"/>
      <c r="K3" s="468"/>
      <c r="L3" s="164"/>
    </row>
    <row r="4" spans="1:12" ht="21">
      <c r="A4" s="163"/>
      <c r="B4" s="469" t="s">
        <v>291</v>
      </c>
      <c r="C4" s="469"/>
      <c r="D4" s="469"/>
      <c r="E4" s="469"/>
      <c r="F4" s="469"/>
      <c r="G4" s="469"/>
      <c r="H4" s="469"/>
      <c r="I4" s="469"/>
      <c r="J4" s="469"/>
      <c r="K4" s="469"/>
      <c r="L4" s="164"/>
    </row>
    <row r="5" spans="1:12">
      <c r="A5" s="163"/>
      <c r="B5" s="71"/>
      <c r="C5" s="71"/>
      <c r="D5" s="71"/>
      <c r="E5" s="71"/>
      <c r="F5" s="71"/>
      <c r="G5" s="71"/>
      <c r="H5" s="71"/>
      <c r="I5" s="71"/>
      <c r="J5" s="71"/>
      <c r="K5" s="71"/>
      <c r="L5" s="164"/>
    </row>
    <row r="6" spans="1:12" ht="30" customHeight="1">
      <c r="A6" s="163"/>
      <c r="B6" s="71"/>
      <c r="C6" s="71"/>
      <c r="D6" s="71"/>
      <c r="E6" s="475" t="s">
        <v>309</v>
      </c>
      <c r="F6" s="476"/>
      <c r="G6" s="476"/>
      <c r="H6" s="477"/>
      <c r="I6" s="71"/>
      <c r="J6" s="71"/>
      <c r="K6" s="71"/>
      <c r="L6" s="164"/>
    </row>
    <row r="7" spans="1:12" ht="18" customHeight="1">
      <c r="A7" s="163"/>
      <c r="B7" s="71"/>
      <c r="C7" s="71"/>
      <c r="D7" s="71"/>
      <c r="E7" s="71"/>
      <c r="F7" s="71"/>
      <c r="G7" s="71"/>
      <c r="H7" s="71"/>
      <c r="I7" s="71"/>
      <c r="J7" s="71"/>
      <c r="K7" s="71"/>
      <c r="L7" s="164"/>
    </row>
    <row r="8" spans="1:12" ht="20.100000000000001" customHeight="1">
      <c r="A8" s="163"/>
      <c r="B8" s="165" t="s">
        <v>292</v>
      </c>
      <c r="C8" s="165"/>
      <c r="D8" s="71"/>
      <c r="E8" s="71"/>
      <c r="F8" s="71"/>
      <c r="G8" s="71"/>
      <c r="H8" s="71"/>
      <c r="I8" s="71"/>
      <c r="J8" s="71"/>
      <c r="K8" s="71"/>
      <c r="L8" s="164"/>
    </row>
    <row r="9" spans="1:12" ht="9.75" customHeight="1">
      <c r="A9" s="163"/>
      <c r="B9" s="71"/>
      <c r="C9" s="71"/>
      <c r="D9" s="71"/>
      <c r="E9" s="71"/>
      <c r="F9" s="71"/>
      <c r="G9" s="71"/>
      <c r="H9" s="71"/>
      <c r="I9" s="71"/>
      <c r="J9" s="71"/>
      <c r="K9" s="71"/>
      <c r="L9" s="164"/>
    </row>
    <row r="10" spans="1:12" ht="30" customHeight="1">
      <c r="A10" s="163"/>
      <c r="B10" s="141" t="s">
        <v>1</v>
      </c>
      <c r="C10" s="462"/>
      <c r="D10" s="462"/>
      <c r="E10" s="462"/>
      <c r="F10" s="462"/>
      <c r="G10" s="75"/>
      <c r="H10" s="142" t="s">
        <v>296</v>
      </c>
      <c r="I10" s="466"/>
      <c r="J10" s="466"/>
      <c r="K10" s="466"/>
      <c r="L10" s="164"/>
    </row>
    <row r="11" spans="1:12" ht="30" customHeight="1">
      <c r="A11" s="163"/>
      <c r="B11" s="141" t="s">
        <v>2</v>
      </c>
      <c r="C11" s="462"/>
      <c r="D11" s="462"/>
      <c r="E11" s="462"/>
      <c r="F11" s="462"/>
      <c r="G11" s="462"/>
      <c r="H11" s="462"/>
      <c r="I11" s="462"/>
      <c r="J11" s="462"/>
      <c r="K11" s="462"/>
      <c r="L11" s="164"/>
    </row>
    <row r="12" spans="1:12" ht="30" customHeight="1">
      <c r="A12" s="163"/>
      <c r="B12" s="141" t="s">
        <v>3</v>
      </c>
      <c r="C12" s="463"/>
      <c r="D12" s="463"/>
      <c r="E12" s="463"/>
      <c r="F12" s="463"/>
      <c r="G12" s="463"/>
      <c r="H12" s="463"/>
      <c r="I12" s="463"/>
      <c r="J12" s="463"/>
      <c r="K12" s="463"/>
      <c r="L12" s="164"/>
    </row>
    <row r="13" spans="1:12" ht="40.5" customHeight="1">
      <c r="A13" s="163"/>
      <c r="B13" s="154" t="s">
        <v>338</v>
      </c>
      <c r="C13" s="478"/>
      <c r="D13" s="478"/>
      <c r="E13" s="478"/>
      <c r="F13" s="478"/>
      <c r="G13" s="149"/>
      <c r="H13" s="166" t="s">
        <v>339</v>
      </c>
      <c r="I13" s="479"/>
      <c r="J13" s="479"/>
      <c r="K13" s="479"/>
      <c r="L13" s="164"/>
    </row>
    <row r="14" spans="1:12" ht="30" customHeight="1">
      <c r="A14" s="163"/>
      <c r="B14" s="167"/>
      <c r="C14" s="167"/>
      <c r="D14" s="71"/>
      <c r="E14" s="71"/>
      <c r="F14" s="71"/>
      <c r="G14" s="71"/>
      <c r="H14" s="71"/>
      <c r="I14" s="71"/>
      <c r="J14" s="71"/>
      <c r="K14" s="71"/>
      <c r="L14" s="164"/>
    </row>
    <row r="15" spans="1:12" ht="30" customHeight="1">
      <c r="A15" s="163"/>
      <c r="B15" s="141" t="s">
        <v>294</v>
      </c>
      <c r="C15" s="462"/>
      <c r="D15" s="462"/>
      <c r="E15" s="462"/>
      <c r="F15" s="462"/>
      <c r="G15" s="71"/>
      <c r="H15" s="167" t="s">
        <v>297</v>
      </c>
      <c r="I15" s="466"/>
      <c r="J15" s="466"/>
      <c r="K15" s="466"/>
      <c r="L15" s="164"/>
    </row>
    <row r="16" spans="1:12" ht="30" customHeight="1">
      <c r="A16" s="163"/>
      <c r="B16" s="141" t="s">
        <v>243</v>
      </c>
      <c r="C16" s="463" t="s">
        <v>322</v>
      </c>
      <c r="D16" s="463"/>
      <c r="E16" s="463"/>
      <c r="F16" s="463"/>
      <c r="G16" s="71"/>
      <c r="H16" s="167" t="s">
        <v>241</v>
      </c>
      <c r="I16" s="466" t="s">
        <v>325</v>
      </c>
      <c r="J16" s="466"/>
      <c r="K16" s="466"/>
      <c r="L16" s="164"/>
    </row>
    <row r="17" spans="1:14" ht="30" customHeight="1">
      <c r="A17" s="163"/>
      <c r="B17" s="141" t="s">
        <v>295</v>
      </c>
      <c r="C17" s="463" t="s">
        <v>323</v>
      </c>
      <c r="D17" s="463"/>
      <c r="E17" s="463"/>
      <c r="F17" s="463"/>
      <c r="G17" s="71"/>
      <c r="H17" s="167" t="s">
        <v>298</v>
      </c>
      <c r="I17" s="464"/>
      <c r="J17" s="464"/>
      <c r="K17" s="464"/>
      <c r="L17" s="164"/>
    </row>
    <row r="18" spans="1:14" ht="30" customHeight="1">
      <c r="A18" s="163"/>
      <c r="B18" s="141"/>
      <c r="C18" s="141"/>
      <c r="D18" s="148"/>
      <c r="E18" s="148"/>
      <c r="F18" s="148"/>
      <c r="G18" s="71"/>
      <c r="H18" s="167"/>
      <c r="I18" s="467" t="str">
        <f>IF(OR(C16="",C16="*Select Activity Type*"),"",IF(I16="Off-Campus","(Expected Rate: 26.00%)",CONCATENATE("(Expected Rate: ",TEXT(VLOOKUP(C16,Rates!A37:T39,HLOOKUP(E6,Rates!B34:T39,2,FALSE),FALSE),"00.00%"),")")))</f>
        <v/>
      </c>
      <c r="J18" s="467"/>
      <c r="K18" s="467"/>
      <c r="L18" s="164"/>
    </row>
    <row r="19" spans="1:14" ht="30" customHeight="1">
      <c r="A19" s="163"/>
      <c r="B19" s="158" t="s">
        <v>340</v>
      </c>
      <c r="C19" s="158"/>
      <c r="D19" s="84"/>
      <c r="E19" s="84"/>
      <c r="F19" s="156" t="s">
        <v>341</v>
      </c>
      <c r="G19" s="71"/>
      <c r="H19" s="167"/>
      <c r="I19" s="168"/>
      <c r="J19" s="168"/>
      <c r="K19" s="168"/>
      <c r="L19" s="164"/>
    </row>
    <row r="20" spans="1:14" ht="30" customHeight="1">
      <c r="A20" s="163"/>
      <c r="B20" s="83" t="s">
        <v>344</v>
      </c>
      <c r="C20" s="84" t="s">
        <v>345</v>
      </c>
      <c r="D20" s="84"/>
      <c r="E20" s="84"/>
      <c r="F20" s="71"/>
      <c r="G20" s="465"/>
      <c r="H20" s="465"/>
      <c r="I20" s="168"/>
      <c r="J20" s="71"/>
      <c r="K20" s="168"/>
      <c r="L20" s="164"/>
    </row>
    <row r="21" spans="1:14" ht="30" customHeight="1">
      <c r="A21" s="163"/>
      <c r="B21" s="169" t="s">
        <v>385</v>
      </c>
      <c r="C21" s="84"/>
      <c r="D21" s="84"/>
      <c r="E21" s="84"/>
      <c r="F21" s="70"/>
      <c r="G21" s="170"/>
      <c r="H21" s="157" t="s">
        <v>341</v>
      </c>
      <c r="I21" s="168"/>
      <c r="J21" s="71"/>
      <c r="K21" s="168"/>
      <c r="L21" s="164"/>
    </row>
    <row r="22" spans="1:14" ht="30" customHeight="1">
      <c r="A22" s="163"/>
      <c r="B22" s="169" t="s">
        <v>384</v>
      </c>
      <c r="C22" s="70"/>
      <c r="D22" s="84"/>
      <c r="E22" s="84"/>
      <c r="F22" s="71"/>
      <c r="G22" s="167"/>
      <c r="H22" s="71"/>
      <c r="I22" s="157" t="s">
        <v>341</v>
      </c>
      <c r="J22" s="71"/>
      <c r="K22" s="168"/>
      <c r="L22" s="164"/>
    </row>
    <row r="23" spans="1:14" ht="30" hidden="1" customHeight="1">
      <c r="A23" s="163"/>
      <c r="B23" s="169" t="s">
        <v>472</v>
      </c>
      <c r="C23" s="70"/>
      <c r="D23" s="84"/>
      <c r="E23" s="84"/>
      <c r="F23" s="71"/>
      <c r="G23" s="167"/>
      <c r="H23" s="71"/>
      <c r="I23" s="157" t="s">
        <v>341</v>
      </c>
      <c r="J23" s="71"/>
      <c r="K23" s="168"/>
      <c r="L23" s="164"/>
    </row>
    <row r="24" spans="1:14" ht="13.5" hidden="1" customHeight="1">
      <c r="A24" s="163"/>
      <c r="B24" s="169"/>
      <c r="C24" s="70"/>
      <c r="D24" s="84"/>
      <c r="E24" s="84"/>
      <c r="F24" s="71"/>
      <c r="G24" s="167"/>
      <c r="H24" s="71"/>
      <c r="I24" s="224"/>
      <c r="J24" s="71"/>
      <c r="K24" s="168"/>
      <c r="L24" s="164"/>
    </row>
    <row r="25" spans="1:14" ht="30" hidden="1" customHeight="1">
      <c r="A25" s="163"/>
      <c r="B25" s="158" t="s">
        <v>403</v>
      </c>
      <c r="C25" s="158"/>
      <c r="D25" s="84"/>
      <c r="E25" s="84"/>
      <c r="F25" s="156" t="s">
        <v>341</v>
      </c>
      <c r="G25" s="71"/>
      <c r="H25" s="167"/>
      <c r="I25" s="228" t="s">
        <v>413</v>
      </c>
      <c r="J25" s="168"/>
      <c r="K25" s="168"/>
      <c r="L25" s="164"/>
      <c r="N25" t="s">
        <v>412</v>
      </c>
    </row>
    <row r="26" spans="1:14" ht="30" customHeight="1">
      <c r="A26" s="163"/>
      <c r="B26" s="139"/>
      <c r="C26" s="139"/>
      <c r="D26" s="71"/>
      <c r="E26" s="71"/>
      <c r="F26" s="71"/>
      <c r="G26" s="71"/>
      <c r="H26" s="171"/>
      <c r="I26" s="71"/>
      <c r="J26" s="71"/>
      <c r="K26" s="71"/>
      <c r="L26" s="164"/>
    </row>
    <row r="27" spans="1:14" ht="32.25" customHeight="1">
      <c r="A27" s="163"/>
      <c r="B27" s="171"/>
      <c r="C27" s="470" t="s">
        <v>337</v>
      </c>
      <c r="D27" s="471"/>
      <c r="E27" s="471"/>
      <c r="F27" s="471"/>
      <c r="G27" s="472"/>
      <c r="H27" s="71"/>
      <c r="I27" s="473" t="s">
        <v>299</v>
      </c>
      <c r="J27" s="474"/>
      <c r="K27" s="71"/>
      <c r="L27" s="164"/>
    </row>
    <row r="28" spans="1:14">
      <c r="A28" s="163"/>
      <c r="B28" s="143"/>
      <c r="C28" s="461" t="s">
        <v>303</v>
      </c>
      <c r="D28" s="461"/>
      <c r="E28" s="144"/>
      <c r="F28" s="461" t="s">
        <v>304</v>
      </c>
      <c r="G28" s="461"/>
      <c r="H28" s="71"/>
      <c r="I28" s="172" t="s">
        <v>333</v>
      </c>
      <c r="J28" s="173" t="s">
        <v>222</v>
      </c>
      <c r="K28" s="71"/>
      <c r="L28" s="164"/>
    </row>
    <row r="29" spans="1:14" ht="30" customHeight="1">
      <c r="A29" s="163"/>
      <c r="B29" s="71"/>
      <c r="C29" s="155" t="s">
        <v>6</v>
      </c>
      <c r="D29" s="140"/>
      <c r="E29" s="71"/>
      <c r="F29" s="155" t="s">
        <v>6</v>
      </c>
      <c r="G29" s="140"/>
      <c r="H29" s="71"/>
      <c r="I29" s="153">
        <v>0</v>
      </c>
      <c r="J29" s="153">
        <v>0</v>
      </c>
      <c r="K29" s="71"/>
      <c r="L29" s="164"/>
    </row>
    <row r="30" spans="1:14" ht="30" customHeight="1">
      <c r="A30" s="163"/>
      <c r="B30" s="71"/>
      <c r="C30" s="155" t="s">
        <v>7</v>
      </c>
      <c r="D30" s="140"/>
      <c r="E30" s="71"/>
      <c r="F30" s="155" t="s">
        <v>7</v>
      </c>
      <c r="G30" s="140"/>
      <c r="H30" s="71"/>
      <c r="I30" s="153">
        <v>0</v>
      </c>
      <c r="J30" s="153">
        <v>0</v>
      </c>
      <c r="K30" s="71"/>
      <c r="L30" s="164"/>
    </row>
    <row r="31" spans="1:14" ht="30" customHeight="1">
      <c r="A31" s="163"/>
      <c r="B31" s="71"/>
      <c r="C31" s="155" t="s">
        <v>8</v>
      </c>
      <c r="D31" s="140"/>
      <c r="E31" s="71"/>
      <c r="F31" s="155" t="s">
        <v>8</v>
      </c>
      <c r="G31" s="140"/>
      <c r="H31" s="71"/>
      <c r="I31" s="153">
        <v>0</v>
      </c>
      <c r="J31" s="153">
        <v>0</v>
      </c>
      <c r="K31" s="71"/>
      <c r="L31" s="164"/>
    </row>
    <row r="32" spans="1:14" ht="30" customHeight="1">
      <c r="A32" s="163"/>
      <c r="B32" s="71"/>
      <c r="C32" s="155" t="s">
        <v>61</v>
      </c>
      <c r="D32" s="140"/>
      <c r="E32" s="71"/>
      <c r="F32" s="155" t="s">
        <v>61</v>
      </c>
      <c r="G32" s="140"/>
      <c r="H32" s="71"/>
      <c r="I32" s="153">
        <v>0</v>
      </c>
      <c r="J32" s="153">
        <v>0</v>
      </c>
      <c r="K32" s="71"/>
      <c r="L32" s="164"/>
    </row>
    <row r="33" spans="1:12" ht="30" customHeight="1">
      <c r="A33" s="163"/>
      <c r="B33" s="71"/>
      <c r="C33" s="155" t="s">
        <v>9</v>
      </c>
      <c r="D33" s="140"/>
      <c r="E33" s="71"/>
      <c r="F33" s="155" t="s">
        <v>9</v>
      </c>
      <c r="G33" s="140"/>
      <c r="H33" s="71"/>
      <c r="I33" s="153">
        <v>0</v>
      </c>
      <c r="J33" s="153">
        <v>0</v>
      </c>
      <c r="K33" s="71"/>
      <c r="L33" s="164"/>
    </row>
    <row r="34" spans="1:12" ht="30" customHeight="1">
      <c r="A34" s="163"/>
      <c r="B34" s="71"/>
      <c r="C34" s="155"/>
      <c r="D34" s="144"/>
      <c r="E34" s="71"/>
      <c r="F34" s="155"/>
      <c r="G34" s="144"/>
      <c r="H34" s="71"/>
      <c r="I34" s="174"/>
      <c r="J34" s="174"/>
      <c r="K34" s="71"/>
      <c r="L34" s="164"/>
    </row>
    <row r="35" spans="1:12">
      <c r="A35" s="163"/>
      <c r="B35" s="165" t="s">
        <v>293</v>
      </c>
      <c r="C35" s="165"/>
      <c r="D35" s="71"/>
      <c r="E35" s="71"/>
      <c r="F35" s="71"/>
      <c r="G35" s="71"/>
      <c r="H35" s="71"/>
      <c r="I35" s="71"/>
      <c r="J35" s="71"/>
      <c r="K35" s="71"/>
      <c r="L35" s="164"/>
    </row>
    <row r="36" spans="1:12">
      <c r="A36" s="163"/>
      <c r="B36" s="175" t="s">
        <v>305</v>
      </c>
      <c r="C36" s="175"/>
      <c r="D36" s="176"/>
      <c r="E36" s="176"/>
      <c r="F36" s="176"/>
      <c r="G36" s="176"/>
      <c r="H36" s="71"/>
      <c r="I36" s="71"/>
      <c r="J36" s="71"/>
      <c r="K36" s="71"/>
      <c r="L36" s="164"/>
    </row>
    <row r="37" spans="1:12">
      <c r="A37" s="163"/>
      <c r="B37" s="175" t="s">
        <v>306</v>
      </c>
      <c r="C37" s="175"/>
      <c r="D37" s="176"/>
      <c r="E37" s="176"/>
      <c r="F37" s="176"/>
      <c r="G37" s="176"/>
      <c r="H37" s="71"/>
      <c r="I37" s="71"/>
      <c r="J37" s="71"/>
      <c r="K37" s="71"/>
      <c r="L37" s="164"/>
    </row>
    <row r="38" spans="1:12" ht="15" customHeight="1">
      <c r="A38" s="163"/>
      <c r="B38" s="177" t="s">
        <v>202</v>
      </c>
      <c r="C38" s="177"/>
      <c r="D38" s="176"/>
      <c r="E38" s="176"/>
      <c r="F38" s="176"/>
      <c r="G38" s="176"/>
      <c r="H38" s="71"/>
      <c r="I38" s="71"/>
      <c r="J38" s="71"/>
      <c r="K38" s="71"/>
      <c r="L38" s="164"/>
    </row>
    <row r="39" spans="1:12">
      <c r="A39" s="163"/>
      <c r="B39" s="175" t="s">
        <v>307</v>
      </c>
      <c r="C39" s="175"/>
      <c r="D39" s="176"/>
      <c r="E39" s="176"/>
      <c r="F39" s="176"/>
      <c r="G39" s="176"/>
      <c r="H39" s="71"/>
      <c r="I39" s="71"/>
      <c r="J39" s="71"/>
      <c r="K39" s="71"/>
      <c r="L39" s="164"/>
    </row>
    <row r="40" spans="1:12" ht="15" customHeight="1">
      <c r="A40" s="163"/>
      <c r="B40" s="177" t="s">
        <v>203</v>
      </c>
      <c r="C40" s="177"/>
      <c r="D40" s="176"/>
      <c r="E40" s="176"/>
      <c r="F40" s="176"/>
      <c r="G40" s="176"/>
      <c r="H40" s="71"/>
      <c r="I40" s="71"/>
      <c r="J40" s="71"/>
      <c r="K40" s="71"/>
      <c r="L40" s="164"/>
    </row>
    <row r="41" spans="1:12" ht="15" customHeight="1">
      <c r="A41" s="163"/>
      <c r="B41" s="177" t="s">
        <v>204</v>
      </c>
      <c r="C41" s="177"/>
      <c r="D41" s="176"/>
      <c r="E41" s="176"/>
      <c r="F41" s="176"/>
      <c r="G41" s="176"/>
      <c r="H41" s="71"/>
      <c r="I41" s="71"/>
      <c r="J41" s="203"/>
      <c r="K41" s="202"/>
      <c r="L41" s="164"/>
    </row>
    <row r="42" spans="1:12" ht="7.5" customHeight="1" thickBot="1">
      <c r="A42" s="178"/>
      <c r="B42" s="179"/>
      <c r="C42" s="179"/>
      <c r="D42" s="180"/>
      <c r="E42" s="180"/>
      <c r="F42" s="180"/>
      <c r="G42" s="180"/>
      <c r="H42" s="180"/>
      <c r="I42" s="180"/>
      <c r="J42" s="180"/>
      <c r="K42" s="180"/>
      <c r="L42" s="181"/>
    </row>
  </sheetData>
  <sheetProtection algorithmName="SHA-512" hashValue="Kvx67o2N0mnBp88mzMQuNIYZn09gc9OxiePANqxqMHi4FTqqHMKx6arERhyYy/HTkn0B/7Xt5yuOj8H6AuLONA==" saltValue="BoySrspCxy/7hrth62a9/w==" spinCount="100000" sheet="1" objects="1" scenarios="1"/>
  <mergeCells count="21">
    <mergeCell ref="B3:K3"/>
    <mergeCell ref="B4:K4"/>
    <mergeCell ref="I10:K10"/>
    <mergeCell ref="C27:G27"/>
    <mergeCell ref="I27:J27"/>
    <mergeCell ref="C10:F10"/>
    <mergeCell ref="C11:K11"/>
    <mergeCell ref="C12:K12"/>
    <mergeCell ref="E6:H6"/>
    <mergeCell ref="C13:F13"/>
    <mergeCell ref="I13:K13"/>
    <mergeCell ref="F28:G28"/>
    <mergeCell ref="C15:F15"/>
    <mergeCell ref="C16:F16"/>
    <mergeCell ref="C17:F17"/>
    <mergeCell ref="I17:K17"/>
    <mergeCell ref="G20:H20"/>
    <mergeCell ref="C28:D28"/>
    <mergeCell ref="I16:K16"/>
    <mergeCell ref="I15:K15"/>
    <mergeCell ref="I18:K18"/>
  </mergeCells>
  <hyperlinks>
    <hyperlink ref="I25" r:id="rId1" display="UMB Effort Reporting Process" xr:uid="{F8D4A6A2-75D5-43E0-BA51-54F418DEFDEC}"/>
  </hyperlinks>
  <printOptions horizontalCentered="1" verticalCentered="1"/>
  <pageMargins left="0.45" right="0.45" top="0.5" bottom="0.5" header="0.3" footer="0.3"/>
  <pageSetup scale="74" fitToHeight="0" orientation="portrait" horizontalDpi="1200" verticalDpi="1200" r:id="rId2"/>
  <drawing r:id="rId3"/>
  <legacyDrawing r:id="rId4"/>
  <extLst>
    <ext xmlns:x14="http://schemas.microsoft.com/office/spreadsheetml/2009/9/main" uri="{CCE6A557-97BC-4b89-ADB6-D9C93CAAB3DF}">
      <x14:dataValidations xmlns:xm="http://schemas.microsoft.com/office/excel/2006/main" count="5">
        <x14:dataValidation type="list" allowBlank="1" showInputMessage="1" showErrorMessage="1" errorTitle="Project Location" promptTitle="Project Location" xr:uid="{0E99F5C7-B6E6-4D63-BD5B-2CE312F2569A}">
          <x14:formula1>
            <xm:f>Rates!$AE$6:$AE$8</xm:f>
          </x14:formula1>
          <xm:sqref>I16:K16</xm:sqref>
        </x14:dataValidation>
        <x14:dataValidation type="list" allowBlank="1" showInputMessage="1" showErrorMessage="1" errorTitle="Cost Share Status Required" promptTitle="Cost Share" xr:uid="{A8FBF4AF-5E90-45B8-8794-C6E178FCE8C8}">
          <x14:formula1>
            <xm:f>Rates!$AE$46:$AE$48</xm:f>
          </x14:formula1>
          <xm:sqref>H21 F19 F25 I22:I24</xm:sqref>
        </x14:dataValidation>
        <x14:dataValidation type="list" allowBlank="1" showInputMessage="1" showErrorMessage="1" errorTitle="Award Purpose Required" promptTitle="Award Purpose" xr:uid="{E470E160-143F-49F5-AB13-402D29831D88}">
          <x14:formula1>
            <xm:f>Rates!$AE$12:$AE$15</xm:f>
          </x14:formula1>
          <xm:sqref>C16</xm:sqref>
        </x14:dataValidation>
        <x14:dataValidation type="list" allowBlank="1" showInputMessage="1" showErrorMessage="1" errorTitle="F&amp;A Base Required" promptTitle="F&amp;A Base" xr:uid="{02CE14AE-3ECC-490F-B5FB-78FD7AECC02A}">
          <x14:formula1>
            <xm:f>Rates!$AE$40:$AE$43</xm:f>
          </x14:formula1>
          <xm:sqref>C17</xm:sqref>
        </x14:dataValidation>
        <x14:dataValidation type="list" allowBlank="1" showInputMessage="1" showErrorMessage="1" errorTitle="Fiscal Year Required" error="Select the fiscal year in which this project takes place. This will determine the F&amp;A and fringe rates used." promptTitle="Fiscal Year" prompt="Select the fiscal year in which this project period takes place. This will determine the F&amp;A and fringe rates used." xr:uid="{5A0772E6-08A0-4886-8CEE-1E63F915FA5A}">
          <x14:formula1>
            <xm:f>Rates!$AE$18:$AE$37</xm:f>
          </x14:formula1>
          <xm:sqref>E6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L244"/>
  <sheetViews>
    <sheetView zoomScaleNormal="100" workbookViewId="0">
      <pane xSplit="3" ySplit="7" topLeftCell="D8" activePane="bottomRight" state="frozen"/>
      <selection pane="topRight" activeCell="D1" sqref="D1"/>
      <selection pane="bottomLeft" activeCell="A10" sqref="A10"/>
      <selection pane="bottomRight" activeCell="AI23" sqref="AI23"/>
    </sheetView>
  </sheetViews>
  <sheetFormatPr defaultColWidth="8.88671875" defaultRowHeight="14.4"/>
  <cols>
    <col min="1" max="2" width="14.88671875" customWidth="1"/>
    <col min="3" max="3" width="14.6640625" customWidth="1"/>
    <col min="15" max="15" width="8.88671875" customWidth="1"/>
    <col min="29" max="33" width="12.5546875" style="263" bestFit="1" customWidth="1"/>
    <col min="34" max="35" width="9.109375" style="76" customWidth="1"/>
    <col min="36" max="37" width="9.109375" style="69" customWidth="1"/>
    <col min="38" max="38" width="9.109375" style="75" customWidth="1"/>
    <col min="39" max="16384" width="8.88671875" style="70"/>
  </cols>
  <sheetData>
    <row r="1" spans="1:37" ht="15.75" customHeight="1">
      <c r="A1" s="500" t="s">
        <v>0</v>
      </c>
      <c r="B1" s="501"/>
      <c r="C1" s="260" t="str">
        <f>'Cover Page'!$E$6</f>
        <v>FY2025</v>
      </c>
      <c r="D1" s="261" t="s">
        <v>99</v>
      </c>
      <c r="E1" s="261"/>
      <c r="F1" s="261"/>
      <c r="G1" s="261"/>
      <c r="H1" s="261"/>
      <c r="I1" s="261"/>
      <c r="J1" s="261"/>
      <c r="K1" s="261"/>
      <c r="L1" s="261"/>
      <c r="M1" s="261"/>
      <c r="N1" s="261"/>
      <c r="O1" s="261"/>
      <c r="P1" s="261"/>
      <c r="Q1" s="261"/>
      <c r="R1" s="261"/>
      <c r="S1" s="261"/>
      <c r="T1" s="261"/>
      <c r="U1" s="261"/>
      <c r="V1" s="261"/>
      <c r="W1" s="507" t="s">
        <v>313</v>
      </c>
      <c r="X1" s="507"/>
      <c r="Y1" s="480" t="str">
        <f>IF('Cover Page'!$I$15=0,"Cover Page Not Completed",'Cover Page'!$I$15)</f>
        <v>Cover Page Not Completed</v>
      </c>
      <c r="Z1" s="480"/>
      <c r="AA1" s="480"/>
      <c r="AB1" s="480"/>
      <c r="AD1" s="263">
        <f>365/52</f>
        <v>7.0192307692307692</v>
      </c>
    </row>
    <row r="2" spans="1:37" ht="15.6">
      <c r="A2" s="502"/>
      <c r="B2" s="503"/>
      <c r="C2" s="264" t="s">
        <v>1</v>
      </c>
      <c r="D2" s="506" t="str">
        <f>IF('Cover Page'!$C$10=0,"Cover Page Not Completed",'Cover Page'!$C$10)</f>
        <v>Cover Page Not Completed</v>
      </c>
      <c r="E2" s="506"/>
      <c r="F2" s="506"/>
      <c r="G2" s="506"/>
      <c r="H2" s="506"/>
      <c r="I2" s="506"/>
      <c r="J2" s="506"/>
      <c r="K2" s="506"/>
      <c r="L2" s="506"/>
      <c r="M2" s="506"/>
      <c r="N2" s="506"/>
      <c r="O2" s="506"/>
      <c r="P2" s="506"/>
      <c r="Q2" s="506"/>
      <c r="R2" s="506"/>
      <c r="S2" s="506"/>
      <c r="T2" s="506"/>
      <c r="U2" s="506"/>
      <c r="V2" s="506"/>
      <c r="W2" s="506"/>
      <c r="X2" s="506"/>
      <c r="Y2" s="506"/>
      <c r="Z2" s="506"/>
      <c r="AA2" s="506"/>
      <c r="AB2" s="506"/>
      <c r="AF2" s="265"/>
      <c r="AG2" s="265"/>
    </row>
    <row r="3" spans="1:37" ht="15.6">
      <c r="A3" s="502"/>
      <c r="B3" s="503"/>
      <c r="C3" s="264" t="s">
        <v>2</v>
      </c>
      <c r="D3" s="506" t="str">
        <f>IF('Cover Page'!$C$11=0,"Cover Page Not Completed",'Cover Page'!$C$11)</f>
        <v>Cover Page Not Completed</v>
      </c>
      <c r="E3" s="506"/>
      <c r="F3" s="506"/>
      <c r="G3" s="506"/>
      <c r="H3" s="506"/>
      <c r="I3" s="506"/>
      <c r="J3" s="506"/>
      <c r="K3" s="506"/>
      <c r="L3" s="506"/>
      <c r="M3" s="506"/>
      <c r="N3" s="506"/>
      <c r="O3" s="506"/>
      <c r="P3" s="506"/>
      <c r="Q3" s="506"/>
      <c r="R3" s="506"/>
      <c r="S3" s="506"/>
      <c r="T3" s="506"/>
      <c r="U3" s="506"/>
      <c r="V3" s="506"/>
      <c r="W3" s="506"/>
      <c r="X3" s="506"/>
      <c r="Y3" s="506"/>
      <c r="Z3" s="506"/>
      <c r="AA3" s="506"/>
      <c r="AB3" s="506"/>
    </row>
    <row r="4" spans="1:37" ht="15.6">
      <c r="A4" s="502"/>
      <c r="B4" s="503"/>
      <c r="C4" s="264" t="s">
        <v>3</v>
      </c>
      <c r="D4" s="506" t="str">
        <f>IF('Cover Page'!$C$12=0,"Cover Page Not Completed",'Cover Page'!$C$12)</f>
        <v>Cover Page Not Completed</v>
      </c>
      <c r="E4" s="506"/>
      <c r="F4" s="506"/>
      <c r="G4" s="506"/>
      <c r="H4" s="506"/>
      <c r="I4" s="506"/>
      <c r="J4" s="506"/>
      <c r="K4" s="506"/>
      <c r="L4" s="506"/>
      <c r="M4" s="506"/>
      <c r="N4" s="506"/>
      <c r="O4" s="506"/>
      <c r="P4" s="506"/>
      <c r="Q4" s="506"/>
      <c r="R4" s="506"/>
      <c r="S4" s="506"/>
      <c r="T4" s="506"/>
      <c r="U4" s="506"/>
      <c r="V4" s="506"/>
      <c r="W4" s="506"/>
      <c r="X4" s="506"/>
      <c r="Y4" s="506"/>
      <c r="Z4" s="506"/>
      <c r="AA4" s="506"/>
      <c r="AB4" s="506"/>
      <c r="AF4" s="265"/>
      <c r="AG4" s="265"/>
    </row>
    <row r="5" spans="1:37" s="102" customFormat="1" ht="15.6">
      <c r="A5" s="266"/>
      <c r="B5" s="266"/>
      <c r="C5" s="266"/>
      <c r="D5" s="266"/>
      <c r="E5" s="266"/>
      <c r="F5" s="266"/>
      <c r="G5" s="266"/>
      <c r="H5" s="266"/>
      <c r="I5" s="266"/>
      <c r="J5" s="267"/>
      <c r="K5" s="267"/>
      <c r="L5" s="268"/>
      <c r="M5" s="269"/>
      <c r="N5" s="270"/>
      <c r="O5" s="266"/>
      <c r="P5" s="266"/>
      <c r="Q5" s="266"/>
      <c r="R5" s="271"/>
      <c r="S5" s="272" t="s">
        <v>4</v>
      </c>
      <c r="T5" s="271"/>
      <c r="U5" s="266"/>
      <c r="V5" s="267"/>
      <c r="W5" s="267"/>
      <c r="X5" s="267"/>
      <c r="Y5" s="267"/>
      <c r="Z5" s="267"/>
      <c r="AA5" s="267"/>
      <c r="AB5" s="267"/>
      <c r="AC5" s="263"/>
      <c r="AD5" s="263"/>
      <c r="AE5" s="263"/>
      <c r="AF5" s="263"/>
      <c r="AG5" s="263"/>
      <c r="AH5" s="76"/>
      <c r="AI5" s="76"/>
      <c r="AJ5" s="69"/>
      <c r="AK5" s="69"/>
    </row>
    <row r="6" spans="1:37" s="71" customFormat="1" ht="15" thickBot="1">
      <c r="A6" s="273"/>
      <c r="B6" s="273"/>
      <c r="C6" s="273"/>
      <c r="D6" s="273"/>
      <c r="E6" s="273"/>
      <c r="F6" s="273"/>
      <c r="G6" s="274" t="s">
        <v>314</v>
      </c>
      <c r="H6" s="275">
        <f>'Cover Page'!$I$29</f>
        <v>0</v>
      </c>
      <c r="I6" s="273"/>
      <c r="J6" s="276"/>
      <c r="K6" s="276"/>
      <c r="L6" s="274" t="s">
        <v>314</v>
      </c>
      <c r="M6" s="275">
        <f>'Cover Page'!$I$30</f>
        <v>0</v>
      </c>
      <c r="N6" s="277"/>
      <c r="O6" s="273"/>
      <c r="P6" s="273"/>
      <c r="Q6" s="274" t="s">
        <v>314</v>
      </c>
      <c r="R6" s="275">
        <f>'Cover Page'!$I$31</f>
        <v>0</v>
      </c>
      <c r="S6" s="272"/>
      <c r="T6" s="278"/>
      <c r="U6" s="278"/>
      <c r="V6" s="274" t="s">
        <v>314</v>
      </c>
      <c r="W6" s="275">
        <f>'Cover Page'!$I$32</f>
        <v>0</v>
      </c>
      <c r="X6" s="276"/>
      <c r="Y6" s="276"/>
      <c r="Z6" s="276"/>
      <c r="AA6" s="274" t="s">
        <v>314</v>
      </c>
      <c r="AB6" s="275">
        <f>'Cover Page'!$I$33</f>
        <v>0</v>
      </c>
      <c r="AC6" s="279"/>
      <c r="AD6" s="279"/>
      <c r="AE6" s="263"/>
      <c r="AF6" s="263"/>
      <c r="AG6" s="263"/>
      <c r="AH6" s="76"/>
      <c r="AI6" s="76"/>
      <c r="AJ6" s="69"/>
      <c r="AK6" s="69"/>
    </row>
    <row r="7" spans="1:37" customFormat="1" ht="39.9" customHeight="1" thickBot="1">
      <c r="A7" s="495" t="s">
        <v>5</v>
      </c>
      <c r="B7" s="496"/>
      <c r="C7" s="496"/>
      <c r="D7" s="497" t="str">
        <f>IF('Cover Page'!D29="","Period 1",CONCATENATE("Period 1",CHAR(10)&amp;TEXT('Cover Page'!$D$29,"mm/dd/yy")," - ",TEXT('Cover Page'!$G$29,"mm/dd/yy")))</f>
        <v>Period 1</v>
      </c>
      <c r="E7" s="498"/>
      <c r="F7" s="498"/>
      <c r="G7" s="498"/>
      <c r="H7" s="499"/>
      <c r="I7" s="497" t="str">
        <f>IF('Cover Page'!D30="","Period 2",CONCATENATE("Period 2",CHAR(10)&amp;TEXT('Cover Page'!$D$30,"mm/dd/yy")," - ",TEXT('Cover Page'!$G$30,"mm/dd/yy")))</f>
        <v>Period 2</v>
      </c>
      <c r="J7" s="498"/>
      <c r="K7" s="498"/>
      <c r="L7" s="498"/>
      <c r="M7" s="499"/>
      <c r="N7" s="497" t="str">
        <f>IF('Cover Page'!D31="","Period 3",CONCATENATE("Period 3",CHAR(10)&amp;TEXT('Cover Page'!$D$31,"mm/dd/yy")," - ",TEXT('Cover Page'!$G$31,"mm/dd/yy")))</f>
        <v>Period 3</v>
      </c>
      <c r="O7" s="498"/>
      <c r="P7" s="498"/>
      <c r="Q7" s="498"/>
      <c r="R7" s="499"/>
      <c r="S7" s="497" t="str">
        <f>IF('Cover Page'!D32="","Period 4",CONCATENATE("Period 4",CHAR(10)&amp;TEXT('Cover Page'!$D$32,"mm/dd/yy")," - ",TEXT('Cover Page'!$G$32,"mm/dd/yy")))</f>
        <v>Period 4</v>
      </c>
      <c r="T7" s="498"/>
      <c r="U7" s="498"/>
      <c r="V7" s="498"/>
      <c r="W7" s="499"/>
      <c r="X7" s="497" t="str">
        <f>IF('Cover Page'!D33="","Period 5",CONCATENATE("Period 5",CHAR(10)&amp;TEXT('Cover Page'!$D$33,"mm/dd/yy")," - ",TEXT('Cover Page'!$G$33,"mm/dd/yy")))</f>
        <v>Period 5</v>
      </c>
      <c r="Y7" s="498"/>
      <c r="Z7" s="498"/>
      <c r="AA7" s="498"/>
      <c r="AB7" s="499"/>
      <c r="AC7" s="263"/>
      <c r="AD7" s="263"/>
      <c r="AE7" s="263"/>
      <c r="AF7" s="263"/>
      <c r="AG7" s="280"/>
      <c r="AH7" s="85"/>
      <c r="AI7" s="85"/>
      <c r="AJ7" s="79"/>
      <c r="AK7" s="226"/>
    </row>
    <row r="8" spans="1:37" ht="16.2" customHeight="1">
      <c r="A8" s="281" t="s">
        <v>10</v>
      </c>
      <c r="B8" s="282"/>
      <c r="C8" s="283"/>
      <c r="D8" s="492" t="s">
        <v>11</v>
      </c>
      <c r="E8" s="493"/>
      <c r="F8" s="493"/>
      <c r="G8" s="493"/>
      <c r="H8" s="494"/>
      <c r="I8" s="492" t="s">
        <v>11</v>
      </c>
      <c r="J8" s="493"/>
      <c r="K8" s="493"/>
      <c r="L8" s="493"/>
      <c r="M8" s="494"/>
      <c r="N8" s="492" t="s">
        <v>11</v>
      </c>
      <c r="O8" s="493"/>
      <c r="P8" s="493"/>
      <c r="Q8" s="493"/>
      <c r="R8" s="494"/>
      <c r="S8" s="492" t="s">
        <v>11</v>
      </c>
      <c r="T8" s="493"/>
      <c r="U8" s="493"/>
      <c r="V8" s="493"/>
      <c r="W8" s="494"/>
      <c r="X8" s="492" t="s">
        <v>11</v>
      </c>
      <c r="Y8" s="493"/>
      <c r="Z8" s="493"/>
      <c r="AA8" s="493"/>
      <c r="AB8" s="494"/>
      <c r="AC8" s="481" t="s">
        <v>315</v>
      </c>
      <c r="AD8" s="482"/>
      <c r="AE8" s="482"/>
      <c r="AF8" s="482"/>
      <c r="AG8" s="482"/>
    </row>
    <row r="9" spans="1:37" ht="26.1" customHeight="1" thickBot="1">
      <c r="A9" s="285" t="s">
        <v>16</v>
      </c>
      <c r="B9" s="286" t="s">
        <v>68</v>
      </c>
      <c r="C9" s="287" t="s">
        <v>12</v>
      </c>
      <c r="D9" s="486" t="s">
        <v>399</v>
      </c>
      <c r="E9" s="487"/>
      <c r="F9" s="487" t="s">
        <v>14</v>
      </c>
      <c r="G9" s="487"/>
      <c r="H9" s="289" t="s">
        <v>15</v>
      </c>
      <c r="I9" s="486" t="s">
        <v>399</v>
      </c>
      <c r="J9" s="487"/>
      <c r="K9" s="487" t="s">
        <v>14</v>
      </c>
      <c r="L9" s="487"/>
      <c r="M9" s="289" t="s">
        <v>15</v>
      </c>
      <c r="N9" s="486" t="s">
        <v>399</v>
      </c>
      <c r="O9" s="487"/>
      <c r="P9" s="487" t="s">
        <v>14</v>
      </c>
      <c r="Q9" s="487"/>
      <c r="R9" s="289" t="s">
        <v>15</v>
      </c>
      <c r="S9" s="486" t="s">
        <v>399</v>
      </c>
      <c r="T9" s="487"/>
      <c r="U9" s="487" t="s">
        <v>14</v>
      </c>
      <c r="V9" s="487"/>
      <c r="W9" s="289" t="s">
        <v>15</v>
      </c>
      <c r="X9" s="486" t="s">
        <v>399</v>
      </c>
      <c r="Y9" s="487"/>
      <c r="Z9" s="487" t="s">
        <v>14</v>
      </c>
      <c r="AA9" s="487"/>
      <c r="AB9" s="289" t="s">
        <v>15</v>
      </c>
      <c r="AC9" s="284" t="s">
        <v>316</v>
      </c>
      <c r="AD9" s="284" t="s">
        <v>317</v>
      </c>
      <c r="AE9" s="284" t="s">
        <v>318</v>
      </c>
      <c r="AF9" s="284" t="s">
        <v>319</v>
      </c>
      <c r="AG9" s="284" t="s">
        <v>320</v>
      </c>
    </row>
    <row r="10" spans="1:37">
      <c r="A10" s="191" t="s">
        <v>16</v>
      </c>
      <c r="B10" s="192" t="s">
        <v>68</v>
      </c>
      <c r="C10" s="206">
        <v>0</v>
      </c>
      <c r="D10" s="504">
        <v>0</v>
      </c>
      <c r="E10" s="505"/>
      <c r="F10" s="488">
        <f>ROUND(D10*$AC10,0)</f>
        <v>0</v>
      </c>
      <c r="G10" s="488"/>
      <c r="H10" s="290">
        <f>IF($C10&gt;0,ROUND((F10*HLOOKUP($C$1,Rates!$A$4:$Z$28,14,FALSE))+(HLOOKUP($C$1,Rates!$A$4:$Z$28,8,FALSE)*(('Cover Page'!$G$29-('Cover Page'!$D$29-1))/14)*D10),0),0)</f>
        <v>0</v>
      </c>
      <c r="I10" s="504">
        <v>0</v>
      </c>
      <c r="J10" s="505"/>
      <c r="K10" s="488">
        <f>ROUND(I10*$AD10,0)</f>
        <v>0</v>
      </c>
      <c r="L10" s="488"/>
      <c r="M10" s="290">
        <f>IF($C10&gt;0,ROUND((K10*HLOOKUP(CONCATENATE("FY",RIGHT($C$1,4)+1),Rates!$A$4:$Z$28,14,FALSE))+(HLOOKUP(CONCATENATE("FY",RIGHT($C$1,4)+1),Rates!$A$4:$Z$28,8,FALSE)*(('Cover Page'!$G$30-('Cover Page'!$D$30-1))/14)*I10),0),0)</f>
        <v>0</v>
      </c>
      <c r="N10" s="504">
        <v>0</v>
      </c>
      <c r="O10" s="505"/>
      <c r="P10" s="488">
        <f>ROUND(N10*$AE10,0)</f>
        <v>0</v>
      </c>
      <c r="Q10" s="488"/>
      <c r="R10" s="290">
        <f>IF($C10&gt;0,ROUND((P10*HLOOKUP(CONCATENATE("FY",RIGHT($C$1,4)+2),Rates!$A$4:$Z$28,14,FALSE))+(HLOOKUP(CONCATENATE("FY",RIGHT($C$1,4)+2),Rates!$A$4:$Z$28,8,FALSE)*(('Cover Page'!$G$31-('Cover Page'!$D$31-1))/14)*N10),0),0)</f>
        <v>0</v>
      </c>
      <c r="S10" s="504">
        <v>0</v>
      </c>
      <c r="T10" s="505"/>
      <c r="U10" s="488">
        <f>ROUND(S10*$AF10,0)</f>
        <v>0</v>
      </c>
      <c r="V10" s="488"/>
      <c r="W10" s="290">
        <f>IF($C10&gt;0,ROUND((U10*HLOOKUP(CONCATENATE("FY",RIGHT($C$1,4)+3),Rates!$A$4:$Z$28,14,FALSE))+(HLOOKUP(CONCATENATE("FY",RIGHT($C$1,4)+3),Rates!$A$4:$Z$28,8,FALSE)*(('Cover Page'!$G$32-('Cover Page'!$D$32-1))/14)*S10),0),0)</f>
        <v>0</v>
      </c>
      <c r="X10" s="504">
        <v>0</v>
      </c>
      <c r="Y10" s="505"/>
      <c r="Z10" s="488">
        <f>ROUND(X10*$AG10,0)</f>
        <v>0</v>
      </c>
      <c r="AA10" s="488"/>
      <c r="AB10" s="290">
        <f>IF($C10&gt;0,ROUND((Z10*HLOOKUP(CONCATENATE("FY",RIGHT($C$1,4)+4),Rates!$A$4:$Z$28,14,FALSE))+(HLOOKUP(CONCATENATE("FY",RIGHT($C$1,4)+4),Rates!$A$4:$Z$28,8,FALSE)*(('Cover Page'!$G$33-('Cover Page'!$D$33-1))/14)*X10),0),0)</f>
        <v>0</v>
      </c>
      <c r="AC10" s="279">
        <f>(($C10*(1+'Cover Page'!$I$29))/26)*(('Cover Page'!$G$29-('Cover Page'!$D$29-1))/14)</f>
        <v>0</v>
      </c>
      <c r="AD10" s="279">
        <f>((($C10*(1+'Cover Page'!$I$29))*(1+'Cover Page'!$I$30))/26)*(('Cover Page'!$G$30-('Cover Page'!$D$30-1))/14)</f>
        <v>0</v>
      </c>
      <c r="AE10" s="279">
        <f>(((($C10*(1+'Cover Page'!$I$29))*(1+'Cover Page'!$I$30))*(1+'Cover Page'!$I$31))/26)*(('Cover Page'!$G$31-('Cover Page'!$D$31-1))/14)</f>
        <v>0</v>
      </c>
      <c r="AF10" s="279">
        <f>((((($C10*(1+'Cover Page'!$I$29))*(1+'Cover Page'!$I$30))*(1+'Cover Page'!$I$31))*(1+'Cover Page'!$I$32))/26)*(('Cover Page'!$G$32-('Cover Page'!$D$32-1))/14)</f>
        <v>0</v>
      </c>
      <c r="AG10" s="279">
        <f>(((((($C10*(1+'Cover Page'!$I$29))*(1+'Cover Page'!$I$30))*(1+'Cover Page'!$I$31))*(1+'Cover Page'!$I$32))*(1+'Cover Page'!$I$33))/26)*(('Cover Page'!$G$33-('Cover Page'!$D$33-1))/14)</f>
        <v>0</v>
      </c>
    </row>
    <row r="11" spans="1:37">
      <c r="A11" s="193" t="s">
        <v>16</v>
      </c>
      <c r="B11" s="220" t="s">
        <v>68</v>
      </c>
      <c r="C11" s="207">
        <v>0</v>
      </c>
      <c r="D11" s="489">
        <v>0</v>
      </c>
      <c r="E11" s="490"/>
      <c r="F11" s="491">
        <f t="shared" ref="F11:F23" si="0">ROUND(D11*$AC11,0)</f>
        <v>0</v>
      </c>
      <c r="G11" s="491"/>
      <c r="H11" s="291">
        <f>IF($C11&gt;0,ROUND((F11*HLOOKUP($C$1,Rates!$A$4:$Z$28,14,FALSE))+(HLOOKUP($C$1,Rates!$A$4:$Z$28,8,FALSE)*(('Cover Page'!$G$29-('Cover Page'!$D$29-1))/14)*D11),0),0)</f>
        <v>0</v>
      </c>
      <c r="I11" s="489">
        <v>0</v>
      </c>
      <c r="J11" s="490"/>
      <c r="K11" s="491">
        <f t="shared" ref="K11:K23" si="1">ROUND(I11*$AD11,0)</f>
        <v>0</v>
      </c>
      <c r="L11" s="491"/>
      <c r="M11" s="291">
        <f>IF($C11&gt;0,ROUND((K11*HLOOKUP(CONCATENATE("FY",RIGHT($C$1,4)+1),Rates!$A$4:$Z$28,14,FALSE))+(HLOOKUP(CONCATENATE("FY",RIGHT($C$1,4)+1),Rates!$A$4:$Z$28,8,FALSE)*(('Cover Page'!$G$30-('Cover Page'!$D$30-1))/14)*I11),0),0)</f>
        <v>0</v>
      </c>
      <c r="N11" s="489">
        <v>0</v>
      </c>
      <c r="O11" s="490"/>
      <c r="P11" s="491">
        <f t="shared" ref="P11:P23" si="2">ROUND(N11*$AE11,0)</f>
        <v>0</v>
      </c>
      <c r="Q11" s="491"/>
      <c r="R11" s="291">
        <f>IF($C11&gt;0,ROUND((P11*HLOOKUP(CONCATENATE("FY",RIGHT($C$1,4)+2),Rates!$A$4:$Z$28,14,FALSE))+(HLOOKUP(CONCATENATE("FY",RIGHT($C$1,4)+2),Rates!$A$4:$Z$28,8,FALSE)*(('Cover Page'!$G$31-('Cover Page'!$D$31-1))/14)*N11),0),0)</f>
        <v>0</v>
      </c>
      <c r="S11" s="489">
        <v>0</v>
      </c>
      <c r="T11" s="490"/>
      <c r="U11" s="491">
        <f t="shared" ref="U11:U23" si="3">ROUND(S11*$AF11,0)</f>
        <v>0</v>
      </c>
      <c r="V11" s="491"/>
      <c r="W11" s="291">
        <f>IF($C11&gt;0,ROUND((U11*HLOOKUP(CONCATENATE("FY",RIGHT($C$1,4)+3),Rates!$A$4:$Z$28,14,FALSE))+(HLOOKUP(CONCATENATE("FY",RIGHT($C$1,4)+3),Rates!$A$4:$Z$28,8,FALSE)*(('Cover Page'!$G$32-('Cover Page'!$D$32-1))/14)*S11),0),0)</f>
        <v>0</v>
      </c>
      <c r="X11" s="489">
        <v>0</v>
      </c>
      <c r="Y11" s="490"/>
      <c r="Z11" s="491">
        <f t="shared" ref="Z11:Z23" si="4">ROUND(X11*$AG11,0)</f>
        <v>0</v>
      </c>
      <c r="AA11" s="491"/>
      <c r="AB11" s="291">
        <f>IF($C11&gt;0,ROUND((Z11*HLOOKUP(CONCATENATE("FY",RIGHT($C$1,4)+4),Rates!$A$4:$Z$28,14,FALSE))+(HLOOKUP(CONCATENATE("FY",RIGHT($C$1,4)+4),Rates!$A$4:$Z$28,8,FALSE)*(('Cover Page'!$G$33-('Cover Page'!$D$33-1))/14)*X11),0),0)</f>
        <v>0</v>
      </c>
      <c r="AC11" s="279">
        <f>(($C11*(1+'Cover Page'!$I$29))/26)*(('Cover Page'!$G$29-('Cover Page'!$D$29-1))/14)</f>
        <v>0</v>
      </c>
      <c r="AD11" s="279">
        <f>((($C11*(1+'Cover Page'!$I$29))*(1+'Cover Page'!$I$30))/26)*(('Cover Page'!$G$30-('Cover Page'!$D$30-1))/14)</f>
        <v>0</v>
      </c>
      <c r="AE11" s="279">
        <f>(((($C11*(1+'Cover Page'!$I$29))*(1+'Cover Page'!$I$30))*(1+'Cover Page'!$I$31))/26)*(('Cover Page'!$G$31-('Cover Page'!$D$31-1))/14)</f>
        <v>0</v>
      </c>
      <c r="AF11" s="279">
        <f>((((($C11*(1+'Cover Page'!$I$29))*(1+'Cover Page'!$I$30))*(1+'Cover Page'!$I$31))*(1+'Cover Page'!$I$32))/26)*(('Cover Page'!$G$32-('Cover Page'!$D$32-1))/14)</f>
        <v>0</v>
      </c>
      <c r="AG11" s="279">
        <f>(((((($C11*(1+'Cover Page'!$I$29))*(1+'Cover Page'!$I$30))*(1+'Cover Page'!$I$31))*(1+'Cover Page'!$I$32))*(1+'Cover Page'!$I$33))/26)*(('Cover Page'!$G$33-('Cover Page'!$D$33-1))/14)</f>
        <v>0</v>
      </c>
    </row>
    <row r="12" spans="1:37">
      <c r="A12" s="193" t="s">
        <v>16</v>
      </c>
      <c r="B12" s="220" t="s">
        <v>68</v>
      </c>
      <c r="C12" s="207">
        <v>0</v>
      </c>
      <c r="D12" s="489">
        <v>0</v>
      </c>
      <c r="E12" s="490"/>
      <c r="F12" s="491">
        <f t="shared" si="0"/>
        <v>0</v>
      </c>
      <c r="G12" s="491"/>
      <c r="H12" s="291">
        <f>IF($C12&gt;0,ROUND((F12*HLOOKUP($C$1,Rates!$A$4:$Z$28,14,FALSE))+(HLOOKUP($C$1,Rates!$A$4:$Z$28,8,FALSE)*(('Cover Page'!$G$29-('Cover Page'!$D$29-1))/14)*D12),0),0)</f>
        <v>0</v>
      </c>
      <c r="I12" s="489">
        <v>0</v>
      </c>
      <c r="J12" s="490"/>
      <c r="K12" s="491">
        <f t="shared" si="1"/>
        <v>0</v>
      </c>
      <c r="L12" s="491"/>
      <c r="M12" s="291">
        <f>IF($C12&gt;0,ROUND((K12*HLOOKUP(CONCATENATE("FY",RIGHT($C$1,4)+1),Rates!$A$4:$Z$28,14,FALSE))+(HLOOKUP(CONCATENATE("FY",RIGHT($C$1,4)+1),Rates!$A$4:$Z$28,8,FALSE)*(('Cover Page'!$G$30-('Cover Page'!$D$30-1))/14)*I12),0),0)</f>
        <v>0</v>
      </c>
      <c r="N12" s="489">
        <v>0</v>
      </c>
      <c r="O12" s="490"/>
      <c r="P12" s="491">
        <f t="shared" si="2"/>
        <v>0</v>
      </c>
      <c r="Q12" s="491"/>
      <c r="R12" s="291">
        <f>IF($C12&gt;0,ROUND((P12*HLOOKUP(CONCATENATE("FY",RIGHT($C$1,4)+2),Rates!$A$4:$Z$28,14,FALSE))+(HLOOKUP(CONCATENATE("FY",RIGHT($C$1,4)+2),Rates!$A$4:$Z$28,8,FALSE)*(('Cover Page'!$G$31-('Cover Page'!$D$31-1))/14)*N12),0),0)</f>
        <v>0</v>
      </c>
      <c r="S12" s="489">
        <v>0</v>
      </c>
      <c r="T12" s="490"/>
      <c r="U12" s="491">
        <f t="shared" si="3"/>
        <v>0</v>
      </c>
      <c r="V12" s="491"/>
      <c r="W12" s="291">
        <f>IF($C12&gt;0,ROUND((U12*HLOOKUP(CONCATENATE("FY",RIGHT($C$1,4)+3),Rates!$A$4:$Z$28,14,FALSE))+(HLOOKUP(CONCATENATE("FY",RIGHT($C$1,4)+3),Rates!$A$4:$Z$28,8,FALSE)*(('Cover Page'!$G$32-('Cover Page'!$D$32-1))/14)*S12),0),0)</f>
        <v>0</v>
      </c>
      <c r="X12" s="489">
        <v>0</v>
      </c>
      <c r="Y12" s="490"/>
      <c r="Z12" s="491">
        <f t="shared" si="4"/>
        <v>0</v>
      </c>
      <c r="AA12" s="491"/>
      <c r="AB12" s="291">
        <f>IF($C12&gt;0,ROUND((Z12*HLOOKUP(CONCATENATE("FY",RIGHT($C$1,4)+4),Rates!$A$4:$Z$28,14,FALSE))+(HLOOKUP(CONCATENATE("FY",RIGHT($C$1,4)+4),Rates!$A$4:$Z$28,8,FALSE)*(('Cover Page'!$G$33-('Cover Page'!$D$33-1))/14)*X12),0),0)</f>
        <v>0</v>
      </c>
      <c r="AC12" s="279">
        <f>(($C12*(1+'Cover Page'!$I$29))/26)*(('Cover Page'!$G$29-('Cover Page'!$D$29-1))/14)</f>
        <v>0</v>
      </c>
      <c r="AD12" s="279">
        <f>((($C12*(1+'Cover Page'!$I$29))*(1+'Cover Page'!$I$30))/26)*(('Cover Page'!$G$30-('Cover Page'!$D$30-1))/14)</f>
        <v>0</v>
      </c>
      <c r="AE12" s="279">
        <f>(((($C12*(1+'Cover Page'!$I$29))*(1+'Cover Page'!$I$30))*(1+'Cover Page'!$I$31))/26)*(('Cover Page'!$G$31-('Cover Page'!$D$31-1))/14)</f>
        <v>0</v>
      </c>
      <c r="AF12" s="279">
        <f>((((($C12*(1+'Cover Page'!$I$29))*(1+'Cover Page'!$I$30))*(1+'Cover Page'!$I$31))*(1+'Cover Page'!$I$32))/26)*(('Cover Page'!$G$32-('Cover Page'!$D$32-1))/14)</f>
        <v>0</v>
      </c>
      <c r="AG12" s="279">
        <f>(((((($C12*(1+'Cover Page'!$I$29))*(1+'Cover Page'!$I$30))*(1+'Cover Page'!$I$31))*(1+'Cover Page'!$I$32))*(1+'Cover Page'!$I$33))/26)*(('Cover Page'!$G$33-('Cover Page'!$D$33-1))/14)</f>
        <v>0</v>
      </c>
    </row>
    <row r="13" spans="1:37">
      <c r="A13" s="193" t="s">
        <v>16</v>
      </c>
      <c r="B13" s="220" t="s">
        <v>68</v>
      </c>
      <c r="C13" s="207">
        <v>0</v>
      </c>
      <c r="D13" s="489">
        <v>0</v>
      </c>
      <c r="E13" s="490"/>
      <c r="F13" s="491">
        <f t="shared" si="0"/>
        <v>0</v>
      </c>
      <c r="G13" s="491"/>
      <c r="H13" s="291">
        <f>IF($C13&gt;0,ROUND((F13*HLOOKUP($C$1,Rates!$A$4:$Z$28,14,FALSE))+(HLOOKUP($C$1,Rates!$A$4:$Z$28,8,FALSE)*(('Cover Page'!$G$29-('Cover Page'!$D$29-1))/14)*D13),0),0)</f>
        <v>0</v>
      </c>
      <c r="I13" s="489">
        <v>0</v>
      </c>
      <c r="J13" s="490"/>
      <c r="K13" s="491">
        <f t="shared" si="1"/>
        <v>0</v>
      </c>
      <c r="L13" s="491"/>
      <c r="M13" s="291">
        <f>IF($C13&gt;0,ROUND((K13*HLOOKUP(CONCATENATE("FY",RIGHT($C$1,4)+1),Rates!$A$4:$Z$28,14,FALSE))+(HLOOKUP(CONCATENATE("FY",RIGHT($C$1,4)+1),Rates!$A$4:$Z$28,8,FALSE)*(('Cover Page'!$G$30-('Cover Page'!$D$30-1))/14)*I13),0),0)</f>
        <v>0</v>
      </c>
      <c r="N13" s="489">
        <v>0</v>
      </c>
      <c r="O13" s="490"/>
      <c r="P13" s="491">
        <f t="shared" si="2"/>
        <v>0</v>
      </c>
      <c r="Q13" s="491"/>
      <c r="R13" s="291">
        <f>IF($C13&gt;0,ROUND((P13*HLOOKUP(CONCATENATE("FY",RIGHT($C$1,4)+2),Rates!$A$4:$Z$28,14,FALSE))+(HLOOKUP(CONCATENATE("FY",RIGHT($C$1,4)+2),Rates!$A$4:$Z$28,8,FALSE)*(('Cover Page'!$G$31-('Cover Page'!$D$31-1))/14)*N13),0),0)</f>
        <v>0</v>
      </c>
      <c r="S13" s="489">
        <v>0</v>
      </c>
      <c r="T13" s="490"/>
      <c r="U13" s="491">
        <f t="shared" si="3"/>
        <v>0</v>
      </c>
      <c r="V13" s="491"/>
      <c r="W13" s="291">
        <f>IF($C13&gt;0,ROUND((U13*HLOOKUP(CONCATENATE("FY",RIGHT($C$1,4)+3),Rates!$A$4:$Z$28,14,FALSE))+(HLOOKUP(CONCATENATE("FY",RIGHT($C$1,4)+3),Rates!$A$4:$Z$28,8,FALSE)*(('Cover Page'!$G$32-('Cover Page'!$D$32-1))/14)*S13),0),0)</f>
        <v>0</v>
      </c>
      <c r="X13" s="489">
        <v>0</v>
      </c>
      <c r="Y13" s="490"/>
      <c r="Z13" s="491">
        <f t="shared" si="4"/>
        <v>0</v>
      </c>
      <c r="AA13" s="491"/>
      <c r="AB13" s="291">
        <f>IF($C13&gt;0,ROUND((Z13*HLOOKUP(CONCATENATE("FY",RIGHT($C$1,4)+4),Rates!$A$4:$Z$28,14,FALSE))+(HLOOKUP(CONCATENATE("FY",RIGHT($C$1,4)+4),Rates!$A$4:$Z$28,8,FALSE)*(('Cover Page'!$G$33-('Cover Page'!$D$33-1))/14)*X13),0),0)</f>
        <v>0</v>
      </c>
      <c r="AC13" s="279">
        <f>(($C13*(1+'Cover Page'!$I$29))/26)*(('Cover Page'!$G$29-('Cover Page'!$D$29-1))/14)</f>
        <v>0</v>
      </c>
      <c r="AD13" s="279">
        <f>((($C13*(1+'Cover Page'!$I$29))*(1+'Cover Page'!$I$30))/26)*(('Cover Page'!$G$30-('Cover Page'!$D$30-1))/14)</f>
        <v>0</v>
      </c>
      <c r="AE13" s="279">
        <f>(((($C13*(1+'Cover Page'!$I$29))*(1+'Cover Page'!$I$30))*(1+'Cover Page'!$I$31))/26)*(('Cover Page'!$G$31-('Cover Page'!$D$31-1))/14)</f>
        <v>0</v>
      </c>
      <c r="AF13" s="279">
        <f>((((($C13*(1+'Cover Page'!$I$29))*(1+'Cover Page'!$I$30))*(1+'Cover Page'!$I$31))*(1+'Cover Page'!$I$32))/26)*(('Cover Page'!$G$32-('Cover Page'!$D$32-1))/14)</f>
        <v>0</v>
      </c>
      <c r="AG13" s="279">
        <f>(((((($C13*(1+'Cover Page'!$I$29))*(1+'Cover Page'!$I$30))*(1+'Cover Page'!$I$31))*(1+'Cover Page'!$I$32))*(1+'Cover Page'!$I$33))/26)*(('Cover Page'!$G$33-('Cover Page'!$D$33-1))/14)</f>
        <v>0</v>
      </c>
    </row>
    <row r="14" spans="1:37">
      <c r="A14" s="193" t="s">
        <v>16</v>
      </c>
      <c r="B14" s="220" t="s">
        <v>68</v>
      </c>
      <c r="C14" s="207">
        <v>0</v>
      </c>
      <c r="D14" s="489">
        <v>0</v>
      </c>
      <c r="E14" s="490"/>
      <c r="F14" s="491">
        <f t="shared" si="0"/>
        <v>0</v>
      </c>
      <c r="G14" s="491"/>
      <c r="H14" s="291">
        <f>IF($C14&gt;0,ROUND((F14*HLOOKUP($C$1,Rates!$A$4:$Z$28,14,FALSE))+(HLOOKUP($C$1,Rates!$A$4:$Z$28,8,FALSE)*(('Cover Page'!$G$29-('Cover Page'!$D$29-1))/14)*D14),0),0)</f>
        <v>0</v>
      </c>
      <c r="I14" s="489">
        <v>0</v>
      </c>
      <c r="J14" s="490"/>
      <c r="K14" s="491">
        <f t="shared" si="1"/>
        <v>0</v>
      </c>
      <c r="L14" s="491"/>
      <c r="M14" s="291">
        <f>IF($C14&gt;0,ROUND((K14*HLOOKUP(CONCATENATE("FY",RIGHT($C$1,4)+1),Rates!$A$4:$Z$28,14,FALSE))+(HLOOKUP(CONCATENATE("FY",RIGHT($C$1,4)+1),Rates!$A$4:$Z$28,8,FALSE)*(('Cover Page'!$G$30-('Cover Page'!$D$30-1))/14)*I14),0),0)</f>
        <v>0</v>
      </c>
      <c r="N14" s="489">
        <v>0</v>
      </c>
      <c r="O14" s="490"/>
      <c r="P14" s="491">
        <f t="shared" si="2"/>
        <v>0</v>
      </c>
      <c r="Q14" s="491"/>
      <c r="R14" s="291">
        <f>IF($C14&gt;0,ROUND((P14*HLOOKUP(CONCATENATE("FY",RIGHT($C$1,4)+2),Rates!$A$4:$Z$28,14,FALSE))+(HLOOKUP(CONCATENATE("FY",RIGHT($C$1,4)+2),Rates!$A$4:$Z$28,8,FALSE)*(('Cover Page'!$G$31-('Cover Page'!$D$31-1))/14)*N14),0),0)</f>
        <v>0</v>
      </c>
      <c r="S14" s="489">
        <v>0</v>
      </c>
      <c r="T14" s="490"/>
      <c r="U14" s="491">
        <f t="shared" si="3"/>
        <v>0</v>
      </c>
      <c r="V14" s="491"/>
      <c r="W14" s="291">
        <f>IF($C14&gt;0,ROUND((U14*HLOOKUP(CONCATENATE("FY",RIGHT($C$1,4)+3),Rates!$A$4:$Z$28,14,FALSE))+(HLOOKUP(CONCATENATE("FY",RIGHT($C$1,4)+3),Rates!$A$4:$Z$28,8,FALSE)*(('Cover Page'!$G$32-('Cover Page'!$D$32-1))/14)*S14),0),0)</f>
        <v>0</v>
      </c>
      <c r="X14" s="489">
        <v>0</v>
      </c>
      <c r="Y14" s="490"/>
      <c r="Z14" s="491">
        <f t="shared" si="4"/>
        <v>0</v>
      </c>
      <c r="AA14" s="491"/>
      <c r="AB14" s="291">
        <f>IF($C14&gt;0,ROUND((Z14*HLOOKUP(CONCATENATE("FY",RIGHT($C$1,4)+4),Rates!$A$4:$Z$28,14,FALSE))+(HLOOKUP(CONCATENATE("FY",RIGHT($C$1,4)+4),Rates!$A$4:$Z$28,8,FALSE)*(('Cover Page'!$G$33-('Cover Page'!$D$33-1))/14)*X14),0),0)</f>
        <v>0</v>
      </c>
      <c r="AC14" s="279">
        <f>(($C14*(1+'Cover Page'!$I$29))/26)*(('Cover Page'!$G$29-('Cover Page'!$D$29-1))/14)</f>
        <v>0</v>
      </c>
      <c r="AD14" s="279">
        <f>((($C14*(1+'Cover Page'!$I$29))*(1+'Cover Page'!$I$30))/26)*(('Cover Page'!$G$30-('Cover Page'!$D$30-1))/14)</f>
        <v>0</v>
      </c>
      <c r="AE14" s="279">
        <f>(((($C14*(1+'Cover Page'!$I$29))*(1+'Cover Page'!$I$30))*(1+'Cover Page'!$I$31))/26)*(('Cover Page'!$G$31-('Cover Page'!$D$31-1))/14)</f>
        <v>0</v>
      </c>
      <c r="AF14" s="279">
        <f>((((($C14*(1+'Cover Page'!$I$29))*(1+'Cover Page'!$I$30))*(1+'Cover Page'!$I$31))*(1+'Cover Page'!$I$32))/26)*(('Cover Page'!$G$32-('Cover Page'!$D$32-1))/14)</f>
        <v>0</v>
      </c>
      <c r="AG14" s="279">
        <f>(((((($C14*(1+'Cover Page'!$I$29))*(1+'Cover Page'!$I$30))*(1+'Cover Page'!$I$31))*(1+'Cover Page'!$I$32))*(1+'Cover Page'!$I$33))/26)*(('Cover Page'!$G$33-('Cover Page'!$D$33-1))/14)</f>
        <v>0</v>
      </c>
    </row>
    <row r="15" spans="1:37">
      <c r="A15" s="193" t="s">
        <v>16</v>
      </c>
      <c r="B15" s="220" t="s">
        <v>68</v>
      </c>
      <c r="C15" s="207">
        <v>0</v>
      </c>
      <c r="D15" s="489">
        <v>0</v>
      </c>
      <c r="E15" s="490"/>
      <c r="F15" s="491">
        <f t="shared" si="0"/>
        <v>0</v>
      </c>
      <c r="G15" s="491"/>
      <c r="H15" s="291">
        <f>IF($C15&gt;0,ROUND((F15*HLOOKUP($C$1,Rates!$A$4:$Z$28,14,FALSE))+(HLOOKUP($C$1,Rates!$A$4:$Z$28,8,FALSE)*(('Cover Page'!$G$29-('Cover Page'!$D$29-1))/14)*D15),0),0)</f>
        <v>0</v>
      </c>
      <c r="I15" s="489">
        <v>0</v>
      </c>
      <c r="J15" s="490"/>
      <c r="K15" s="491">
        <f t="shared" si="1"/>
        <v>0</v>
      </c>
      <c r="L15" s="491"/>
      <c r="M15" s="291">
        <f>IF($C15&gt;0,ROUND((K15*HLOOKUP(CONCATENATE("FY",RIGHT($C$1,4)+1),Rates!$A$4:$Z$28,14,FALSE))+(HLOOKUP(CONCATENATE("FY",RIGHT($C$1,4)+1),Rates!$A$4:$Z$28,8,FALSE)*(('Cover Page'!$G$30-('Cover Page'!$D$30-1))/14)*I15),0),0)</f>
        <v>0</v>
      </c>
      <c r="N15" s="489">
        <v>0</v>
      </c>
      <c r="O15" s="490"/>
      <c r="P15" s="491">
        <f t="shared" si="2"/>
        <v>0</v>
      </c>
      <c r="Q15" s="491"/>
      <c r="R15" s="291">
        <f>IF($C15&gt;0,ROUND((P15*HLOOKUP(CONCATENATE("FY",RIGHT($C$1,4)+2),Rates!$A$4:$Z$28,14,FALSE))+(HLOOKUP(CONCATENATE("FY",RIGHT($C$1,4)+2),Rates!$A$4:$Z$28,8,FALSE)*(('Cover Page'!$G$31-('Cover Page'!$D$31-1))/14)*N15),0),0)</f>
        <v>0</v>
      </c>
      <c r="S15" s="489">
        <v>0</v>
      </c>
      <c r="T15" s="490"/>
      <c r="U15" s="491">
        <f t="shared" si="3"/>
        <v>0</v>
      </c>
      <c r="V15" s="491"/>
      <c r="W15" s="291">
        <f>IF($C15&gt;0,ROUND((U15*HLOOKUP(CONCATENATE("FY",RIGHT($C$1,4)+3),Rates!$A$4:$Z$28,14,FALSE))+(HLOOKUP(CONCATENATE("FY",RIGHT($C$1,4)+3),Rates!$A$4:$Z$28,8,FALSE)*(('Cover Page'!$G$32-('Cover Page'!$D$32-1))/14)*S15),0),0)</f>
        <v>0</v>
      </c>
      <c r="X15" s="489">
        <v>0</v>
      </c>
      <c r="Y15" s="490"/>
      <c r="Z15" s="491">
        <f t="shared" si="4"/>
        <v>0</v>
      </c>
      <c r="AA15" s="491"/>
      <c r="AB15" s="291">
        <f>IF($C15&gt;0,ROUND((Z15*HLOOKUP(CONCATENATE("FY",RIGHT($C$1,4)+4),Rates!$A$4:$Z$28,14,FALSE))+(HLOOKUP(CONCATENATE("FY",RIGHT($C$1,4)+4),Rates!$A$4:$Z$28,8,FALSE)*(('Cover Page'!$G$33-('Cover Page'!$D$33-1))/14)*X15),0),0)</f>
        <v>0</v>
      </c>
      <c r="AC15" s="279">
        <f>(($C15*(1+'Cover Page'!$I$29))/26)*(('Cover Page'!$G$29-('Cover Page'!$D$29-1))/14)</f>
        <v>0</v>
      </c>
      <c r="AD15" s="279">
        <f>((($C15*(1+'Cover Page'!$I$29))*(1+'Cover Page'!$I$30))/26)*(('Cover Page'!$G$30-('Cover Page'!$D$30-1))/14)</f>
        <v>0</v>
      </c>
      <c r="AE15" s="279">
        <f>(((($C15*(1+'Cover Page'!$I$29))*(1+'Cover Page'!$I$30))*(1+'Cover Page'!$I$31))/26)*(('Cover Page'!$G$31-('Cover Page'!$D$31-1))/14)</f>
        <v>0</v>
      </c>
      <c r="AF15" s="279">
        <f>((((($C15*(1+'Cover Page'!$I$29))*(1+'Cover Page'!$I$30))*(1+'Cover Page'!$I$31))*(1+'Cover Page'!$I$32))/26)*(('Cover Page'!$G$32-('Cover Page'!$D$32-1))/14)</f>
        <v>0</v>
      </c>
      <c r="AG15" s="279">
        <f>(((((($C15*(1+'Cover Page'!$I$29))*(1+'Cover Page'!$I$30))*(1+'Cover Page'!$I$31))*(1+'Cover Page'!$I$32))*(1+'Cover Page'!$I$33))/26)*(('Cover Page'!$G$33-('Cover Page'!$D$33-1))/14)</f>
        <v>0</v>
      </c>
    </row>
    <row r="16" spans="1:37">
      <c r="A16" s="193" t="s">
        <v>16</v>
      </c>
      <c r="B16" s="220" t="s">
        <v>68</v>
      </c>
      <c r="C16" s="207">
        <v>0</v>
      </c>
      <c r="D16" s="489">
        <v>0</v>
      </c>
      <c r="E16" s="490"/>
      <c r="F16" s="491">
        <f t="shared" si="0"/>
        <v>0</v>
      </c>
      <c r="G16" s="491"/>
      <c r="H16" s="291">
        <f>IF($C16&gt;0,ROUND((F16*HLOOKUP($C$1,Rates!$A$4:$Z$28,14,FALSE))+(HLOOKUP($C$1,Rates!$A$4:$Z$28,8,FALSE)*(('Cover Page'!$G$29-('Cover Page'!$D$29-1))/14)*D16),0),0)</f>
        <v>0</v>
      </c>
      <c r="I16" s="489">
        <v>0</v>
      </c>
      <c r="J16" s="490"/>
      <c r="K16" s="491">
        <f t="shared" si="1"/>
        <v>0</v>
      </c>
      <c r="L16" s="491"/>
      <c r="M16" s="291">
        <f>IF($C16&gt;0,ROUND((K16*HLOOKUP(CONCATENATE("FY",RIGHT($C$1,4)+1),Rates!$A$4:$Z$28,14,FALSE))+(HLOOKUP(CONCATENATE("FY",RIGHT($C$1,4)+1),Rates!$A$4:$Z$28,8,FALSE)*(('Cover Page'!$G$30-('Cover Page'!$D$30-1))/14)*I16),0),0)</f>
        <v>0</v>
      </c>
      <c r="N16" s="489">
        <v>0</v>
      </c>
      <c r="O16" s="490"/>
      <c r="P16" s="491">
        <f t="shared" si="2"/>
        <v>0</v>
      </c>
      <c r="Q16" s="491"/>
      <c r="R16" s="291">
        <f>IF($C16&gt;0,ROUND((P16*HLOOKUP(CONCATENATE("FY",RIGHT($C$1,4)+2),Rates!$A$4:$Z$28,14,FALSE))+(HLOOKUP(CONCATENATE("FY",RIGHT($C$1,4)+2),Rates!$A$4:$Z$28,8,FALSE)*(('Cover Page'!$G$31-('Cover Page'!$D$31-1))/14)*N16),0),0)</f>
        <v>0</v>
      </c>
      <c r="S16" s="489">
        <v>0</v>
      </c>
      <c r="T16" s="490"/>
      <c r="U16" s="491">
        <f t="shared" si="3"/>
        <v>0</v>
      </c>
      <c r="V16" s="491"/>
      <c r="W16" s="291">
        <f>IF($C16&gt;0,ROUND((U16*HLOOKUP(CONCATENATE("FY",RIGHT($C$1,4)+3),Rates!$A$4:$Z$28,14,FALSE))+(HLOOKUP(CONCATENATE("FY",RIGHT($C$1,4)+3),Rates!$A$4:$Z$28,8,FALSE)*(('Cover Page'!$G$32-('Cover Page'!$D$32-1))/14)*S16),0),0)</f>
        <v>0</v>
      </c>
      <c r="X16" s="489">
        <v>0</v>
      </c>
      <c r="Y16" s="490"/>
      <c r="Z16" s="491">
        <f t="shared" si="4"/>
        <v>0</v>
      </c>
      <c r="AA16" s="491"/>
      <c r="AB16" s="291">
        <f>IF($C16&gt;0,ROUND((Z16*HLOOKUP(CONCATENATE("FY",RIGHT($C$1,4)+4),Rates!$A$4:$Z$28,14,FALSE))+(HLOOKUP(CONCATENATE("FY",RIGHT($C$1,4)+4),Rates!$A$4:$Z$28,8,FALSE)*(('Cover Page'!$G$33-('Cover Page'!$D$33-1))/14)*X16),0),0)</f>
        <v>0</v>
      </c>
      <c r="AC16" s="279">
        <f>(($C16*(1+'Cover Page'!$I$29))/26)*(('Cover Page'!$G$29-('Cover Page'!$D$29-1))/14)</f>
        <v>0</v>
      </c>
      <c r="AD16" s="279">
        <f>((($C16*(1+'Cover Page'!$I$29))*(1+'Cover Page'!$I$30))/26)*(('Cover Page'!$G$30-('Cover Page'!$D$30-1))/14)</f>
        <v>0</v>
      </c>
      <c r="AE16" s="279">
        <f>(((($C16*(1+'Cover Page'!$I$29))*(1+'Cover Page'!$I$30))*(1+'Cover Page'!$I$31))/26)*(('Cover Page'!$G$31-('Cover Page'!$D$31-1))/14)</f>
        <v>0</v>
      </c>
      <c r="AF16" s="279">
        <f>((((($C16*(1+'Cover Page'!$I$29))*(1+'Cover Page'!$I$30))*(1+'Cover Page'!$I$31))*(1+'Cover Page'!$I$32))/26)*(('Cover Page'!$G$32-('Cover Page'!$D$32-1))/14)</f>
        <v>0</v>
      </c>
      <c r="AG16" s="279">
        <f>(((((($C16*(1+'Cover Page'!$I$29))*(1+'Cover Page'!$I$30))*(1+'Cover Page'!$I$31))*(1+'Cover Page'!$I$32))*(1+'Cover Page'!$I$33))/26)*(('Cover Page'!$G$33-('Cover Page'!$D$33-1))/14)</f>
        <v>0</v>
      </c>
    </row>
    <row r="17" spans="1:33">
      <c r="A17" s="193" t="s">
        <v>16</v>
      </c>
      <c r="B17" s="220" t="s">
        <v>68</v>
      </c>
      <c r="C17" s="207">
        <v>0</v>
      </c>
      <c r="D17" s="489">
        <v>0</v>
      </c>
      <c r="E17" s="490"/>
      <c r="F17" s="491">
        <f t="shared" si="0"/>
        <v>0</v>
      </c>
      <c r="G17" s="491"/>
      <c r="H17" s="291">
        <f>IF($C17&gt;0,ROUND((F17*HLOOKUP($C$1,Rates!$A$4:$Z$28,14,FALSE))+(HLOOKUP($C$1,Rates!$A$4:$Z$28,8,FALSE)*(('Cover Page'!$G$29-('Cover Page'!$D$29-1))/14)*D17),0),0)</f>
        <v>0</v>
      </c>
      <c r="I17" s="489">
        <v>0</v>
      </c>
      <c r="J17" s="490"/>
      <c r="K17" s="491">
        <f t="shared" si="1"/>
        <v>0</v>
      </c>
      <c r="L17" s="491"/>
      <c r="M17" s="291">
        <f>IF($C17&gt;0,ROUND((K17*HLOOKUP(CONCATENATE("FY",RIGHT($C$1,4)+1),Rates!$A$4:$Z$28,14,FALSE))+(HLOOKUP(CONCATENATE("FY",RIGHT($C$1,4)+1),Rates!$A$4:$Z$28,8,FALSE)*(('Cover Page'!$G$30-('Cover Page'!$D$30-1))/14)*I17),0),0)</f>
        <v>0</v>
      </c>
      <c r="N17" s="489">
        <v>0</v>
      </c>
      <c r="O17" s="490"/>
      <c r="P17" s="491">
        <f t="shared" si="2"/>
        <v>0</v>
      </c>
      <c r="Q17" s="491"/>
      <c r="R17" s="291">
        <f>IF($C17&gt;0,ROUND((P17*HLOOKUP(CONCATENATE("FY",RIGHT($C$1,4)+2),Rates!$A$4:$Z$28,14,FALSE))+(HLOOKUP(CONCATENATE("FY",RIGHT($C$1,4)+2),Rates!$A$4:$Z$28,8,FALSE)*(('Cover Page'!$G$31-('Cover Page'!$D$31-1))/14)*N17),0),0)</f>
        <v>0</v>
      </c>
      <c r="S17" s="489">
        <v>0</v>
      </c>
      <c r="T17" s="490"/>
      <c r="U17" s="491">
        <f t="shared" si="3"/>
        <v>0</v>
      </c>
      <c r="V17" s="491"/>
      <c r="W17" s="291">
        <f>IF($C17&gt;0,ROUND((U17*HLOOKUP(CONCATENATE("FY",RIGHT($C$1,4)+3),Rates!$A$4:$Z$28,14,FALSE))+(HLOOKUP(CONCATENATE("FY",RIGHT($C$1,4)+3),Rates!$A$4:$Z$28,8,FALSE)*(('Cover Page'!$G$32-('Cover Page'!$D$32-1))/14)*S17),0),0)</f>
        <v>0</v>
      </c>
      <c r="X17" s="489">
        <v>0</v>
      </c>
      <c r="Y17" s="490"/>
      <c r="Z17" s="491">
        <f t="shared" si="4"/>
        <v>0</v>
      </c>
      <c r="AA17" s="491"/>
      <c r="AB17" s="291">
        <f>IF($C17&gt;0,ROUND((Z17*HLOOKUP(CONCATENATE("FY",RIGHT($C$1,4)+4),Rates!$A$4:$Z$28,14,FALSE))+(HLOOKUP(CONCATENATE("FY",RIGHT($C$1,4)+4),Rates!$A$4:$Z$28,8,FALSE)*(('Cover Page'!$G$33-('Cover Page'!$D$33-1))/14)*X17),0),0)</f>
        <v>0</v>
      </c>
      <c r="AC17" s="279">
        <f>(($C17*(1+'Cover Page'!$I$29))/26)*(('Cover Page'!$G$29-('Cover Page'!$D$29-1))/14)</f>
        <v>0</v>
      </c>
      <c r="AD17" s="279">
        <f>((($C17*(1+'Cover Page'!$I$29))*(1+'Cover Page'!$I$30))/26)*(('Cover Page'!$G$30-('Cover Page'!$D$30-1))/14)</f>
        <v>0</v>
      </c>
      <c r="AE17" s="279">
        <f>(((($C17*(1+'Cover Page'!$I$29))*(1+'Cover Page'!$I$30))*(1+'Cover Page'!$I$31))/26)*(('Cover Page'!$G$31-('Cover Page'!$D$31-1))/14)</f>
        <v>0</v>
      </c>
      <c r="AF17" s="279">
        <f>((((($C17*(1+'Cover Page'!$I$29))*(1+'Cover Page'!$I$30))*(1+'Cover Page'!$I$31))*(1+'Cover Page'!$I$32))/26)*(('Cover Page'!$G$32-('Cover Page'!$D$32-1))/14)</f>
        <v>0</v>
      </c>
      <c r="AG17" s="279">
        <f>(((((($C17*(1+'Cover Page'!$I$29))*(1+'Cover Page'!$I$30))*(1+'Cover Page'!$I$31))*(1+'Cover Page'!$I$32))*(1+'Cover Page'!$I$33))/26)*(('Cover Page'!$G$33-('Cover Page'!$D$33-1))/14)</f>
        <v>0</v>
      </c>
    </row>
    <row r="18" spans="1:33">
      <c r="A18" s="193" t="s">
        <v>16</v>
      </c>
      <c r="B18" s="220" t="s">
        <v>68</v>
      </c>
      <c r="C18" s="207">
        <v>0</v>
      </c>
      <c r="D18" s="489">
        <v>0</v>
      </c>
      <c r="E18" s="490"/>
      <c r="F18" s="491">
        <f t="shared" si="0"/>
        <v>0</v>
      </c>
      <c r="G18" s="491"/>
      <c r="H18" s="291">
        <f>IF($C18&gt;0,ROUND((F18*HLOOKUP($C$1,Rates!$A$4:$Z$28,14,FALSE))+(HLOOKUP($C$1,Rates!$A$4:$Z$28,8,FALSE)*(('Cover Page'!$G$29-('Cover Page'!$D$29-1))/14)*D18),0),0)</f>
        <v>0</v>
      </c>
      <c r="I18" s="489">
        <v>0</v>
      </c>
      <c r="J18" s="490"/>
      <c r="K18" s="491">
        <f t="shared" si="1"/>
        <v>0</v>
      </c>
      <c r="L18" s="491"/>
      <c r="M18" s="291">
        <f>IF($C18&gt;0,ROUND((K18*HLOOKUP(CONCATENATE("FY",RIGHT($C$1,4)+1),Rates!$A$4:$Z$28,14,FALSE))+(HLOOKUP(CONCATENATE("FY",RIGHT($C$1,4)+1),Rates!$A$4:$Z$28,8,FALSE)*(('Cover Page'!$G$30-('Cover Page'!$D$30-1))/14)*I18),0),0)</f>
        <v>0</v>
      </c>
      <c r="N18" s="489">
        <v>0</v>
      </c>
      <c r="O18" s="490"/>
      <c r="P18" s="491">
        <f t="shared" si="2"/>
        <v>0</v>
      </c>
      <c r="Q18" s="491"/>
      <c r="R18" s="291">
        <f>IF($C18&gt;0,ROUND((P18*HLOOKUP(CONCATENATE("FY",RIGHT($C$1,4)+2),Rates!$A$4:$Z$28,14,FALSE))+(HLOOKUP(CONCATENATE("FY",RIGHT($C$1,4)+2),Rates!$A$4:$Z$28,8,FALSE)*(('Cover Page'!$G$31-('Cover Page'!$D$31-1))/14)*N18),0),0)</f>
        <v>0</v>
      </c>
      <c r="S18" s="489">
        <v>0</v>
      </c>
      <c r="T18" s="490"/>
      <c r="U18" s="491">
        <f t="shared" si="3"/>
        <v>0</v>
      </c>
      <c r="V18" s="491"/>
      <c r="W18" s="291">
        <f>IF($C18&gt;0,ROUND((U18*HLOOKUP(CONCATENATE("FY",RIGHT($C$1,4)+3),Rates!$A$4:$Z$28,14,FALSE))+(HLOOKUP(CONCATENATE("FY",RIGHT($C$1,4)+3),Rates!$A$4:$Z$28,8,FALSE)*(('Cover Page'!$G$32-('Cover Page'!$D$32-1))/14)*S18),0),0)</f>
        <v>0</v>
      </c>
      <c r="X18" s="489">
        <v>0</v>
      </c>
      <c r="Y18" s="490"/>
      <c r="Z18" s="491">
        <f t="shared" si="4"/>
        <v>0</v>
      </c>
      <c r="AA18" s="491"/>
      <c r="AB18" s="291">
        <f>IF($C18&gt;0,ROUND((Z18*HLOOKUP(CONCATENATE("FY",RIGHT($C$1,4)+4),Rates!$A$4:$Z$28,14,FALSE))+(HLOOKUP(CONCATENATE("FY",RIGHT($C$1,4)+4),Rates!$A$4:$Z$28,8,FALSE)*(('Cover Page'!$G$33-('Cover Page'!$D$33-1))/14)*X18),0),0)</f>
        <v>0</v>
      </c>
      <c r="AC18" s="279">
        <f>(($C18*(1+'Cover Page'!$I$29))/26)*(('Cover Page'!$G$29-('Cover Page'!$D$29-1))/14)</f>
        <v>0</v>
      </c>
      <c r="AD18" s="279">
        <f>((($C18*(1+'Cover Page'!$I$29))*(1+'Cover Page'!$I$30))/26)*(('Cover Page'!$G$30-('Cover Page'!$D$30-1))/14)</f>
        <v>0</v>
      </c>
      <c r="AE18" s="279">
        <f>(((($C18*(1+'Cover Page'!$I$29))*(1+'Cover Page'!$I$30))*(1+'Cover Page'!$I$31))/26)*(('Cover Page'!$G$31-('Cover Page'!$D$31-1))/14)</f>
        <v>0</v>
      </c>
      <c r="AF18" s="279">
        <f>((((($C18*(1+'Cover Page'!$I$29))*(1+'Cover Page'!$I$30))*(1+'Cover Page'!$I$31))*(1+'Cover Page'!$I$32))/26)*(('Cover Page'!$G$32-('Cover Page'!$D$32-1))/14)</f>
        <v>0</v>
      </c>
      <c r="AG18" s="279">
        <f>(((((($C18*(1+'Cover Page'!$I$29))*(1+'Cover Page'!$I$30))*(1+'Cover Page'!$I$31))*(1+'Cover Page'!$I$32))*(1+'Cover Page'!$I$33))/26)*(('Cover Page'!$G$33-('Cover Page'!$D$33-1))/14)</f>
        <v>0</v>
      </c>
    </row>
    <row r="19" spans="1:33">
      <c r="A19" s="193" t="s">
        <v>16</v>
      </c>
      <c r="B19" s="220" t="s">
        <v>68</v>
      </c>
      <c r="C19" s="207">
        <v>0</v>
      </c>
      <c r="D19" s="489">
        <v>0</v>
      </c>
      <c r="E19" s="490"/>
      <c r="F19" s="491">
        <f t="shared" si="0"/>
        <v>0</v>
      </c>
      <c r="G19" s="491"/>
      <c r="H19" s="291">
        <f>IF($C19&gt;0,ROUND((F19*HLOOKUP($C$1,Rates!$A$4:$Z$28,14,FALSE))+(HLOOKUP($C$1,Rates!$A$4:$Z$28,8,FALSE)*(('Cover Page'!$G$29-('Cover Page'!$D$29-1))/14)*D19),0),0)</f>
        <v>0</v>
      </c>
      <c r="I19" s="489">
        <v>0</v>
      </c>
      <c r="J19" s="490"/>
      <c r="K19" s="491">
        <f t="shared" si="1"/>
        <v>0</v>
      </c>
      <c r="L19" s="491"/>
      <c r="M19" s="291">
        <f>IF($C19&gt;0,ROUND((K19*HLOOKUP(CONCATENATE("FY",RIGHT($C$1,4)+1),Rates!$A$4:$Z$28,14,FALSE))+(HLOOKUP(CONCATENATE("FY",RIGHT($C$1,4)+1),Rates!$A$4:$Z$28,8,FALSE)*(('Cover Page'!$G$30-('Cover Page'!$D$30-1))/14)*I19),0),0)</f>
        <v>0</v>
      </c>
      <c r="N19" s="489">
        <v>0</v>
      </c>
      <c r="O19" s="490"/>
      <c r="P19" s="491">
        <f t="shared" si="2"/>
        <v>0</v>
      </c>
      <c r="Q19" s="491"/>
      <c r="R19" s="291">
        <f>IF($C19&gt;0,ROUND((P19*HLOOKUP(CONCATENATE("FY",RIGHT($C$1,4)+2),Rates!$A$4:$Z$28,14,FALSE))+(HLOOKUP(CONCATENATE("FY",RIGHT($C$1,4)+2),Rates!$A$4:$Z$28,8,FALSE)*(('Cover Page'!$G$31-('Cover Page'!$D$31-1))/14)*N19),0),0)</f>
        <v>0</v>
      </c>
      <c r="S19" s="489">
        <v>0</v>
      </c>
      <c r="T19" s="490"/>
      <c r="U19" s="491">
        <f t="shared" si="3"/>
        <v>0</v>
      </c>
      <c r="V19" s="491"/>
      <c r="W19" s="291">
        <f>IF($C19&gt;0,ROUND((U19*HLOOKUP(CONCATENATE("FY",RIGHT($C$1,4)+3),Rates!$A$4:$Z$28,14,FALSE))+(HLOOKUP(CONCATENATE("FY",RIGHT($C$1,4)+3),Rates!$A$4:$Z$28,8,FALSE)*(('Cover Page'!$G$32-('Cover Page'!$D$32-1))/14)*S19),0),0)</f>
        <v>0</v>
      </c>
      <c r="X19" s="489">
        <v>0</v>
      </c>
      <c r="Y19" s="490"/>
      <c r="Z19" s="491">
        <f t="shared" si="4"/>
        <v>0</v>
      </c>
      <c r="AA19" s="491"/>
      <c r="AB19" s="291">
        <f>IF($C19&gt;0,ROUND((Z19*HLOOKUP(CONCATENATE("FY",RIGHT($C$1,4)+4),Rates!$A$4:$Z$28,14,FALSE))+(HLOOKUP(CONCATENATE("FY",RIGHT($C$1,4)+4),Rates!$A$4:$Z$28,8,FALSE)*(('Cover Page'!$G$33-('Cover Page'!$D$33-1))/14)*X19),0),0)</f>
        <v>0</v>
      </c>
      <c r="AC19" s="279">
        <f>(($C19*(1+'Cover Page'!$I$29))/26)*(('Cover Page'!$G$29-('Cover Page'!$D$29-1))/14)</f>
        <v>0</v>
      </c>
      <c r="AD19" s="279">
        <f>((($C19*(1+'Cover Page'!$I$29))*(1+'Cover Page'!$I$30))/26)*(('Cover Page'!$G$30-('Cover Page'!$D$30-1))/14)</f>
        <v>0</v>
      </c>
      <c r="AE19" s="279">
        <f>(((($C19*(1+'Cover Page'!$I$29))*(1+'Cover Page'!$I$30))*(1+'Cover Page'!$I$31))/26)*(('Cover Page'!$G$31-('Cover Page'!$D$31-1))/14)</f>
        <v>0</v>
      </c>
      <c r="AF19" s="279">
        <f>((((($C19*(1+'Cover Page'!$I$29))*(1+'Cover Page'!$I$30))*(1+'Cover Page'!$I$31))*(1+'Cover Page'!$I$32))/26)*(('Cover Page'!$G$32-('Cover Page'!$D$32-1))/14)</f>
        <v>0</v>
      </c>
      <c r="AG19" s="279">
        <f>(((((($C19*(1+'Cover Page'!$I$29))*(1+'Cover Page'!$I$30))*(1+'Cover Page'!$I$31))*(1+'Cover Page'!$I$32))*(1+'Cover Page'!$I$33))/26)*(('Cover Page'!$G$33-('Cover Page'!$D$33-1))/14)</f>
        <v>0</v>
      </c>
    </row>
    <row r="20" spans="1:33">
      <c r="A20" s="193" t="s">
        <v>16</v>
      </c>
      <c r="B20" s="220" t="s">
        <v>68</v>
      </c>
      <c r="C20" s="207">
        <v>0</v>
      </c>
      <c r="D20" s="489">
        <v>0</v>
      </c>
      <c r="E20" s="490"/>
      <c r="F20" s="491">
        <f t="shared" si="0"/>
        <v>0</v>
      </c>
      <c r="G20" s="491"/>
      <c r="H20" s="291">
        <f>IF($C20&gt;0,ROUND((F20*HLOOKUP($C$1,Rates!$A$4:$Z$28,14,FALSE))+(HLOOKUP($C$1,Rates!$A$4:$Z$28,8,FALSE)*(('Cover Page'!$G$29-('Cover Page'!$D$29-1))/14)*D20),0),0)</f>
        <v>0</v>
      </c>
      <c r="I20" s="489">
        <v>0</v>
      </c>
      <c r="J20" s="490"/>
      <c r="K20" s="491">
        <f t="shared" si="1"/>
        <v>0</v>
      </c>
      <c r="L20" s="491"/>
      <c r="M20" s="291">
        <f>IF($C20&gt;0,ROUND((K20*HLOOKUP(CONCATENATE("FY",RIGHT($C$1,4)+1),Rates!$A$4:$Z$28,14,FALSE))+(HLOOKUP(CONCATENATE("FY",RIGHT($C$1,4)+1),Rates!$A$4:$Z$28,8,FALSE)*(('Cover Page'!$G$30-('Cover Page'!$D$30-1))/14)*I20),0),0)</f>
        <v>0</v>
      </c>
      <c r="N20" s="489">
        <v>0</v>
      </c>
      <c r="O20" s="490"/>
      <c r="P20" s="491">
        <f t="shared" si="2"/>
        <v>0</v>
      </c>
      <c r="Q20" s="491"/>
      <c r="R20" s="291">
        <f>IF($C20&gt;0,ROUND((P20*HLOOKUP(CONCATENATE("FY",RIGHT($C$1,4)+2),Rates!$A$4:$Z$28,14,FALSE))+(HLOOKUP(CONCATENATE("FY",RIGHT($C$1,4)+2),Rates!$A$4:$Z$28,8,FALSE)*(('Cover Page'!$G$31-('Cover Page'!$D$31-1))/14)*N20),0),0)</f>
        <v>0</v>
      </c>
      <c r="S20" s="489">
        <v>0</v>
      </c>
      <c r="T20" s="490"/>
      <c r="U20" s="491">
        <f t="shared" si="3"/>
        <v>0</v>
      </c>
      <c r="V20" s="491"/>
      <c r="W20" s="291">
        <f>IF($C20&gt;0,ROUND((U20*HLOOKUP(CONCATENATE("FY",RIGHT($C$1,4)+3),Rates!$A$4:$Z$28,14,FALSE))+(HLOOKUP(CONCATENATE("FY",RIGHT($C$1,4)+3),Rates!$A$4:$Z$28,8,FALSE)*(('Cover Page'!$G$32-('Cover Page'!$D$32-1))/14)*S20),0),0)</f>
        <v>0</v>
      </c>
      <c r="X20" s="489">
        <v>0</v>
      </c>
      <c r="Y20" s="490"/>
      <c r="Z20" s="491">
        <f t="shared" si="4"/>
        <v>0</v>
      </c>
      <c r="AA20" s="491"/>
      <c r="AB20" s="291">
        <f>IF($C20&gt;0,ROUND((Z20*HLOOKUP(CONCATENATE("FY",RIGHT($C$1,4)+4),Rates!$A$4:$Z$28,14,FALSE))+(HLOOKUP(CONCATENATE("FY",RIGHT($C$1,4)+4),Rates!$A$4:$Z$28,8,FALSE)*(('Cover Page'!$G$33-('Cover Page'!$D$33-1))/14)*X20),0),0)</f>
        <v>0</v>
      </c>
      <c r="AC20" s="279">
        <f>(($C20*(1+'Cover Page'!$I$29))/26)*(('Cover Page'!$G$29-('Cover Page'!$D$29-1))/14)</f>
        <v>0</v>
      </c>
      <c r="AD20" s="279">
        <f>((($C20*(1+'Cover Page'!$I$29))*(1+'Cover Page'!$I$30))/26)*(('Cover Page'!$G$30-('Cover Page'!$D$30-1))/14)</f>
        <v>0</v>
      </c>
      <c r="AE20" s="279">
        <f>(((($C20*(1+'Cover Page'!$I$29))*(1+'Cover Page'!$I$30))*(1+'Cover Page'!$I$31))/26)*(('Cover Page'!$G$31-('Cover Page'!$D$31-1))/14)</f>
        <v>0</v>
      </c>
      <c r="AF20" s="279">
        <f>((((($C20*(1+'Cover Page'!$I$29))*(1+'Cover Page'!$I$30))*(1+'Cover Page'!$I$31))*(1+'Cover Page'!$I$32))/26)*(('Cover Page'!$G$32-('Cover Page'!$D$32-1))/14)</f>
        <v>0</v>
      </c>
      <c r="AG20" s="279">
        <f>(((((($C20*(1+'Cover Page'!$I$29))*(1+'Cover Page'!$I$30))*(1+'Cover Page'!$I$31))*(1+'Cover Page'!$I$32))*(1+'Cover Page'!$I$33))/26)*(('Cover Page'!$G$33-('Cover Page'!$D$33-1))/14)</f>
        <v>0</v>
      </c>
    </row>
    <row r="21" spans="1:33">
      <c r="A21" s="193" t="s">
        <v>16</v>
      </c>
      <c r="B21" s="220" t="s">
        <v>68</v>
      </c>
      <c r="C21" s="207">
        <v>0</v>
      </c>
      <c r="D21" s="489">
        <v>0</v>
      </c>
      <c r="E21" s="490"/>
      <c r="F21" s="491">
        <f t="shared" si="0"/>
        <v>0</v>
      </c>
      <c r="G21" s="491"/>
      <c r="H21" s="291">
        <f>IF($C21&gt;0,ROUND((F21*HLOOKUP($C$1,Rates!$A$4:$Z$28,14,FALSE))+(HLOOKUP($C$1,Rates!$A$4:$Z$28,8,FALSE)*(('Cover Page'!$G$29-('Cover Page'!$D$29-1))/14)*D21),0),0)</f>
        <v>0</v>
      </c>
      <c r="I21" s="489">
        <v>0</v>
      </c>
      <c r="J21" s="490"/>
      <c r="K21" s="491">
        <f t="shared" si="1"/>
        <v>0</v>
      </c>
      <c r="L21" s="491"/>
      <c r="M21" s="291">
        <f>IF($C21&gt;0,ROUND((K21*HLOOKUP(CONCATENATE("FY",RIGHT($C$1,4)+1),Rates!$A$4:$Z$28,14,FALSE))+(HLOOKUP(CONCATENATE("FY",RIGHT($C$1,4)+1),Rates!$A$4:$Z$28,8,FALSE)*(('Cover Page'!$G$30-('Cover Page'!$D$30-1))/14)*I21),0),0)</f>
        <v>0</v>
      </c>
      <c r="N21" s="489">
        <v>0</v>
      </c>
      <c r="O21" s="490"/>
      <c r="P21" s="491">
        <f t="shared" si="2"/>
        <v>0</v>
      </c>
      <c r="Q21" s="491"/>
      <c r="R21" s="291">
        <f>IF($C21&gt;0,ROUND((P21*HLOOKUP(CONCATENATE("FY",RIGHT($C$1,4)+2),Rates!$A$4:$Z$28,14,FALSE))+(HLOOKUP(CONCATENATE("FY",RIGHT($C$1,4)+2),Rates!$A$4:$Z$28,8,FALSE)*(('Cover Page'!$G$31-('Cover Page'!$D$31-1))/14)*N21),0),0)</f>
        <v>0</v>
      </c>
      <c r="S21" s="489">
        <v>0</v>
      </c>
      <c r="T21" s="490"/>
      <c r="U21" s="491">
        <f t="shared" si="3"/>
        <v>0</v>
      </c>
      <c r="V21" s="491"/>
      <c r="W21" s="291">
        <f>IF($C21&gt;0,ROUND((U21*HLOOKUP(CONCATENATE("FY",RIGHT($C$1,4)+3),Rates!$A$4:$Z$28,14,FALSE))+(HLOOKUP(CONCATENATE("FY",RIGHT($C$1,4)+3),Rates!$A$4:$Z$28,8,FALSE)*(('Cover Page'!$G$32-('Cover Page'!$D$32-1))/14)*S21),0),0)</f>
        <v>0</v>
      </c>
      <c r="X21" s="489">
        <v>0</v>
      </c>
      <c r="Y21" s="490"/>
      <c r="Z21" s="491">
        <f t="shared" si="4"/>
        <v>0</v>
      </c>
      <c r="AA21" s="491"/>
      <c r="AB21" s="291">
        <f>IF($C21&gt;0,ROUND((Z21*HLOOKUP(CONCATENATE("FY",RIGHT($C$1,4)+4),Rates!$A$4:$Z$28,14,FALSE))+(HLOOKUP(CONCATENATE("FY",RIGHT($C$1,4)+4),Rates!$A$4:$Z$28,8,FALSE)*(('Cover Page'!$G$33-('Cover Page'!$D$33-1))/14)*X21),0),0)</f>
        <v>0</v>
      </c>
      <c r="AC21" s="279">
        <f>(($C21*(1+'Cover Page'!$I$29))/26)*(('Cover Page'!$G$29-('Cover Page'!$D$29-1))/14)</f>
        <v>0</v>
      </c>
      <c r="AD21" s="279">
        <f>((($C21*(1+'Cover Page'!$I$29))*(1+'Cover Page'!$I$30))/26)*(('Cover Page'!$G$30-('Cover Page'!$D$30-1))/14)</f>
        <v>0</v>
      </c>
      <c r="AE21" s="279">
        <f>(((($C21*(1+'Cover Page'!$I$29))*(1+'Cover Page'!$I$30))*(1+'Cover Page'!$I$31))/26)*(('Cover Page'!$G$31-('Cover Page'!$D$31-1))/14)</f>
        <v>0</v>
      </c>
      <c r="AF21" s="279">
        <f>((((($C21*(1+'Cover Page'!$I$29))*(1+'Cover Page'!$I$30))*(1+'Cover Page'!$I$31))*(1+'Cover Page'!$I$32))/26)*(('Cover Page'!$G$32-('Cover Page'!$D$32-1))/14)</f>
        <v>0</v>
      </c>
      <c r="AG21" s="279">
        <f>(((((($C21*(1+'Cover Page'!$I$29))*(1+'Cover Page'!$I$30))*(1+'Cover Page'!$I$31))*(1+'Cover Page'!$I$32))*(1+'Cover Page'!$I$33))/26)*(('Cover Page'!$G$33-('Cover Page'!$D$33-1))/14)</f>
        <v>0</v>
      </c>
    </row>
    <row r="22" spans="1:33">
      <c r="A22" s="193" t="s">
        <v>16</v>
      </c>
      <c r="B22" s="220" t="s">
        <v>68</v>
      </c>
      <c r="C22" s="207">
        <v>0</v>
      </c>
      <c r="D22" s="489">
        <v>0</v>
      </c>
      <c r="E22" s="490"/>
      <c r="F22" s="491">
        <f t="shared" si="0"/>
        <v>0</v>
      </c>
      <c r="G22" s="491"/>
      <c r="H22" s="291">
        <f>IF($C22&gt;0,ROUND((F22*HLOOKUP($C$1,Rates!$A$4:$Z$28,14,FALSE))+(HLOOKUP($C$1,Rates!$A$4:$Z$28,8,FALSE)*(('Cover Page'!$G$29-('Cover Page'!$D$29-1))/14)*D22),0),0)</f>
        <v>0</v>
      </c>
      <c r="I22" s="489">
        <v>0</v>
      </c>
      <c r="J22" s="490"/>
      <c r="K22" s="491">
        <f t="shared" si="1"/>
        <v>0</v>
      </c>
      <c r="L22" s="491"/>
      <c r="M22" s="291">
        <f>IF($C22&gt;0,ROUND((K22*HLOOKUP(CONCATENATE("FY",RIGHT($C$1,4)+1),Rates!$A$4:$Z$28,14,FALSE))+(HLOOKUP(CONCATENATE("FY",RIGHT($C$1,4)+1),Rates!$A$4:$Z$28,8,FALSE)*(('Cover Page'!$G$30-('Cover Page'!$D$30-1))/14)*I22),0),0)</f>
        <v>0</v>
      </c>
      <c r="N22" s="489">
        <v>0</v>
      </c>
      <c r="O22" s="490"/>
      <c r="P22" s="491">
        <f t="shared" si="2"/>
        <v>0</v>
      </c>
      <c r="Q22" s="491"/>
      <c r="R22" s="291">
        <f>IF($C22&gt;0,ROUND((P22*HLOOKUP(CONCATENATE("FY",RIGHT($C$1,4)+2),Rates!$A$4:$Z$28,14,FALSE))+(HLOOKUP(CONCATENATE("FY",RIGHT($C$1,4)+2),Rates!$A$4:$Z$28,8,FALSE)*(('Cover Page'!$G$31-('Cover Page'!$D$31-1))/14)*N22),0),0)</f>
        <v>0</v>
      </c>
      <c r="S22" s="489">
        <v>0</v>
      </c>
      <c r="T22" s="490"/>
      <c r="U22" s="491">
        <f t="shared" si="3"/>
        <v>0</v>
      </c>
      <c r="V22" s="491"/>
      <c r="W22" s="291">
        <f>IF($C22&gt;0,ROUND((U22*HLOOKUP(CONCATENATE("FY",RIGHT($C$1,4)+3),Rates!$A$4:$Z$28,14,FALSE))+(HLOOKUP(CONCATENATE("FY",RIGHT($C$1,4)+3),Rates!$A$4:$Z$28,8,FALSE)*(('Cover Page'!$G$32-('Cover Page'!$D$32-1))/14)*S22),0),0)</f>
        <v>0</v>
      </c>
      <c r="X22" s="489">
        <v>0</v>
      </c>
      <c r="Y22" s="490"/>
      <c r="Z22" s="491">
        <f t="shared" si="4"/>
        <v>0</v>
      </c>
      <c r="AA22" s="491"/>
      <c r="AB22" s="291">
        <f>IF($C22&gt;0,ROUND((Z22*HLOOKUP(CONCATENATE("FY",RIGHT($C$1,4)+4),Rates!$A$4:$Z$28,14,FALSE))+(HLOOKUP(CONCATENATE("FY",RIGHT($C$1,4)+4),Rates!$A$4:$Z$28,8,FALSE)*(('Cover Page'!$G$33-('Cover Page'!$D$33-1))/14)*X22),0),0)</f>
        <v>0</v>
      </c>
      <c r="AC22" s="279">
        <f>(($C22*(1+'Cover Page'!$I$29))/26)*(('Cover Page'!$G$29-('Cover Page'!$D$29-1))/14)</f>
        <v>0</v>
      </c>
      <c r="AD22" s="279">
        <f>((($C22*(1+'Cover Page'!$I$29))*(1+'Cover Page'!$I$30))/26)*(('Cover Page'!$G$30-('Cover Page'!$D$30-1))/14)</f>
        <v>0</v>
      </c>
      <c r="AE22" s="279">
        <f>(((($C22*(1+'Cover Page'!$I$29))*(1+'Cover Page'!$I$30))*(1+'Cover Page'!$I$31))/26)*(('Cover Page'!$G$31-('Cover Page'!$D$31-1))/14)</f>
        <v>0</v>
      </c>
      <c r="AF22" s="279">
        <f>((((($C22*(1+'Cover Page'!$I$29))*(1+'Cover Page'!$I$30))*(1+'Cover Page'!$I$31))*(1+'Cover Page'!$I$32))/26)*(('Cover Page'!$G$32-('Cover Page'!$D$32-1))/14)</f>
        <v>0</v>
      </c>
      <c r="AG22" s="279">
        <f>(((((($C22*(1+'Cover Page'!$I$29))*(1+'Cover Page'!$I$30))*(1+'Cover Page'!$I$31))*(1+'Cover Page'!$I$32))*(1+'Cover Page'!$I$33))/26)*(('Cover Page'!$G$33-('Cover Page'!$D$33-1))/14)</f>
        <v>0</v>
      </c>
    </row>
    <row r="23" spans="1:33" ht="15" thickBot="1">
      <c r="A23" s="194" t="s">
        <v>16</v>
      </c>
      <c r="B23" s="195" t="s">
        <v>68</v>
      </c>
      <c r="C23" s="208">
        <v>0</v>
      </c>
      <c r="D23" s="508">
        <v>0</v>
      </c>
      <c r="E23" s="509"/>
      <c r="F23" s="485">
        <f t="shared" si="0"/>
        <v>0</v>
      </c>
      <c r="G23" s="485"/>
      <c r="H23" s="292">
        <f>IF($C23&gt;0,ROUND((F23*HLOOKUP($C$1,Rates!$A$4:$Z$28,14,FALSE))+(HLOOKUP($C$1,Rates!$A$4:$Z$28,8,FALSE)*(('Cover Page'!$G$29-('Cover Page'!$D$29-1))/14)*D23),0),0)</f>
        <v>0</v>
      </c>
      <c r="I23" s="508">
        <v>0</v>
      </c>
      <c r="J23" s="509"/>
      <c r="K23" s="485">
        <f t="shared" si="1"/>
        <v>0</v>
      </c>
      <c r="L23" s="485"/>
      <c r="M23" s="292">
        <f>IF($C23&gt;0,ROUND((K23*HLOOKUP(CONCATENATE("FY",RIGHT($C$1,4)+1),Rates!$A$4:$Z$28,14,FALSE))+(HLOOKUP(CONCATENATE("FY",RIGHT($C$1,4)+1),Rates!$A$4:$Z$28,8,FALSE)*(('Cover Page'!$G$30-('Cover Page'!$D$30-1))/14)*I23),0),0)</f>
        <v>0</v>
      </c>
      <c r="N23" s="508">
        <v>0</v>
      </c>
      <c r="O23" s="509"/>
      <c r="P23" s="485">
        <f t="shared" si="2"/>
        <v>0</v>
      </c>
      <c r="Q23" s="485"/>
      <c r="R23" s="292">
        <f>IF($C23&gt;0,ROUND((P23*HLOOKUP(CONCATENATE("FY",RIGHT($C$1,4)+2),Rates!$A$4:$Z$28,14,FALSE))+(HLOOKUP(CONCATENATE("FY",RIGHT($C$1,4)+2),Rates!$A$4:$Z$28,8,FALSE)*(('Cover Page'!$G$31-('Cover Page'!$D$31-1))/14)*N23),0),0)</f>
        <v>0</v>
      </c>
      <c r="S23" s="508">
        <v>0</v>
      </c>
      <c r="T23" s="509"/>
      <c r="U23" s="485">
        <f t="shared" si="3"/>
        <v>0</v>
      </c>
      <c r="V23" s="485"/>
      <c r="W23" s="292">
        <f>IF($C23&gt;0,ROUND((U23*HLOOKUP(CONCATENATE("FY",RIGHT($C$1,4)+3),Rates!$A$4:$Z$28,14,FALSE))+(HLOOKUP(CONCATENATE("FY",RIGHT($C$1,4)+3),Rates!$A$4:$Z$28,8,FALSE)*(('Cover Page'!$G$32-('Cover Page'!$D$32-1))/14)*S23),0),0)</f>
        <v>0</v>
      </c>
      <c r="X23" s="508">
        <v>0</v>
      </c>
      <c r="Y23" s="509"/>
      <c r="Z23" s="485">
        <f t="shared" si="4"/>
        <v>0</v>
      </c>
      <c r="AA23" s="485"/>
      <c r="AB23" s="292">
        <f>IF($C23&gt;0,ROUND((Z23*HLOOKUP(CONCATENATE("FY",RIGHT($C$1,4)+4),Rates!$A$4:$Z$28,14,FALSE))+(HLOOKUP(CONCATENATE("FY",RIGHT($C$1,4)+4),Rates!$A$4:$Z$28,8,FALSE)*(('Cover Page'!$G$33-('Cover Page'!$D$33-1))/14)*X23),0),0)</f>
        <v>0</v>
      </c>
      <c r="AC23" s="279">
        <f>(($C23*(1+'Cover Page'!$I$29))/26)*(('Cover Page'!$G$29-('Cover Page'!$D$29-1))/14)</f>
        <v>0</v>
      </c>
      <c r="AD23" s="279">
        <f>((($C23*(1+'Cover Page'!$I$29))*(1+'Cover Page'!$I$30))/26)*(('Cover Page'!$G$30-('Cover Page'!$D$30-1))/14)</f>
        <v>0</v>
      </c>
      <c r="AE23" s="279">
        <f>(((($C23*(1+'Cover Page'!$I$29))*(1+'Cover Page'!$I$30))*(1+'Cover Page'!$I$31))/26)*(('Cover Page'!$G$31-('Cover Page'!$D$31-1))/14)</f>
        <v>0</v>
      </c>
      <c r="AF23" s="279">
        <f>((((($C23*(1+'Cover Page'!$I$29))*(1+'Cover Page'!$I$30))*(1+'Cover Page'!$I$31))*(1+'Cover Page'!$I$32))/26)*(('Cover Page'!$G$32-('Cover Page'!$D$32-1))/14)</f>
        <v>0</v>
      </c>
      <c r="AG23" s="279">
        <f>(((((($C23*(1+'Cover Page'!$I$29))*(1+'Cover Page'!$I$30))*(1+'Cover Page'!$I$31))*(1+'Cover Page'!$I$32))*(1+'Cover Page'!$I$33))/26)*(('Cover Page'!$G$33-('Cover Page'!$D$33-1))/14)</f>
        <v>0</v>
      </c>
    </row>
    <row r="24" spans="1:33" ht="15" thickBot="1">
      <c r="A24" s="483"/>
      <c r="B24" s="483"/>
      <c r="C24" s="483"/>
      <c r="D24" s="483"/>
      <c r="E24" s="483"/>
      <c r="F24" s="483"/>
      <c r="G24" s="483"/>
      <c r="H24" s="483"/>
      <c r="I24" s="483"/>
      <c r="J24" s="483"/>
      <c r="K24" s="483"/>
      <c r="L24" s="483"/>
      <c r="M24" s="483"/>
      <c r="N24" s="483"/>
      <c r="O24" s="483"/>
      <c r="P24" s="483"/>
      <c r="Q24" s="483"/>
      <c r="R24" s="483"/>
      <c r="S24" s="483"/>
      <c r="T24" s="483"/>
      <c r="U24" s="483"/>
      <c r="V24" s="483"/>
      <c r="W24" s="483"/>
      <c r="X24" s="483"/>
      <c r="Y24" s="483"/>
      <c r="Z24" s="483"/>
      <c r="AA24" s="483"/>
      <c r="AB24" s="483"/>
    </row>
    <row r="25" spans="1:33" ht="16.8">
      <c r="A25" s="281" t="s">
        <v>17</v>
      </c>
      <c r="B25" s="282"/>
      <c r="C25" s="293"/>
      <c r="D25" s="492" t="s">
        <v>11</v>
      </c>
      <c r="E25" s="493"/>
      <c r="F25" s="493"/>
      <c r="G25" s="493"/>
      <c r="H25" s="494"/>
      <c r="I25" s="492" t="s">
        <v>11</v>
      </c>
      <c r="J25" s="493"/>
      <c r="K25" s="493"/>
      <c r="L25" s="493"/>
      <c r="M25" s="494"/>
      <c r="N25" s="492" t="s">
        <v>11</v>
      </c>
      <c r="O25" s="493"/>
      <c r="P25" s="493"/>
      <c r="Q25" s="493"/>
      <c r="R25" s="494"/>
      <c r="S25" s="492" t="s">
        <v>11</v>
      </c>
      <c r="T25" s="493"/>
      <c r="U25" s="493"/>
      <c r="V25" s="493"/>
      <c r="W25" s="494"/>
      <c r="X25" s="492" t="s">
        <v>11</v>
      </c>
      <c r="Y25" s="493"/>
      <c r="Z25" s="493"/>
      <c r="AA25" s="493"/>
      <c r="AB25" s="494"/>
    </row>
    <row r="26" spans="1:33" ht="26.1" customHeight="1" thickBot="1">
      <c r="A26" s="285" t="s">
        <v>16</v>
      </c>
      <c r="B26" s="286" t="s">
        <v>68</v>
      </c>
      <c r="C26" s="287" t="s">
        <v>12</v>
      </c>
      <c r="D26" s="294" t="s">
        <v>400</v>
      </c>
      <c r="E26" s="287" t="s">
        <v>401</v>
      </c>
      <c r="F26" s="295" t="s">
        <v>18</v>
      </c>
      <c r="G26" s="287" t="s">
        <v>19</v>
      </c>
      <c r="H26" s="289" t="s">
        <v>15</v>
      </c>
      <c r="I26" s="294" t="s">
        <v>400</v>
      </c>
      <c r="J26" s="287" t="s">
        <v>401</v>
      </c>
      <c r="K26" s="295" t="s">
        <v>18</v>
      </c>
      <c r="L26" s="287" t="s">
        <v>19</v>
      </c>
      <c r="M26" s="289" t="s">
        <v>15</v>
      </c>
      <c r="N26" s="294" t="s">
        <v>400</v>
      </c>
      <c r="O26" s="287" t="s">
        <v>401</v>
      </c>
      <c r="P26" s="295" t="s">
        <v>18</v>
      </c>
      <c r="Q26" s="287" t="s">
        <v>19</v>
      </c>
      <c r="R26" s="289" t="s">
        <v>15</v>
      </c>
      <c r="S26" s="294" t="s">
        <v>400</v>
      </c>
      <c r="T26" s="287" t="s">
        <v>401</v>
      </c>
      <c r="U26" s="295" t="s">
        <v>18</v>
      </c>
      <c r="V26" s="287" t="s">
        <v>19</v>
      </c>
      <c r="W26" s="289" t="s">
        <v>15</v>
      </c>
      <c r="X26" s="294" t="s">
        <v>400</v>
      </c>
      <c r="Y26" s="287" t="s">
        <v>401</v>
      </c>
      <c r="Z26" s="295" t="s">
        <v>18</v>
      </c>
      <c r="AA26" s="287" t="s">
        <v>19</v>
      </c>
      <c r="AB26" s="289" t="s">
        <v>15</v>
      </c>
    </row>
    <row r="27" spans="1:33">
      <c r="A27" s="193" t="s">
        <v>16</v>
      </c>
      <c r="B27" s="220" t="s">
        <v>68</v>
      </c>
      <c r="C27" s="207">
        <v>0</v>
      </c>
      <c r="D27" s="197">
        <v>0</v>
      </c>
      <c r="E27" s="198">
        <v>0</v>
      </c>
      <c r="F27" s="296">
        <f>ROUND($AC27*D27,0)</f>
        <v>0</v>
      </c>
      <c r="G27" s="296">
        <f>ROUND((($C27*(1+'Cover Page'!$I$29))/9)*3*E27,0)</f>
        <v>0</v>
      </c>
      <c r="H27" s="297">
        <f>IF($C27&gt;0,ROUND(SUM((F27*HLOOKUP($C$1,Rates!$A$4:$Z$28,17,FALSE)),(HLOOKUP($C$1,Rates!$A$4:$Z$28,8,FALSE)*(('Cover Page'!$G$29-('Cover Page'!$D$29-1))/14)*D27),(G27*HLOOKUP($C$1,Rates!$A$4:$Z$28,19,FALSE))),0),0)</f>
        <v>0</v>
      </c>
      <c r="I27" s="197">
        <v>0</v>
      </c>
      <c r="J27" s="198">
        <v>0</v>
      </c>
      <c r="K27" s="296">
        <f>ROUND($AD27*I27,0)</f>
        <v>0</v>
      </c>
      <c r="L27" s="296">
        <f>ROUND(((($C27*(1+'Cover Page'!$I$29))*(1+'Cover Page'!$I$30))/9)*3*J27,0)</f>
        <v>0</v>
      </c>
      <c r="M27" s="297">
        <f>IF($C27&gt;0,ROUND(SUM((K27*HLOOKUP(CONCATENATE("FY",RIGHT($C$1,4)+1),Rates!$A$4:$Z$28,17,FALSE)),(HLOOKUP(CONCATENATE("FY",RIGHT($C$1,4)+1),Rates!$A$4:$Z$28,8,FALSE)*(('Cover Page'!$G$30-('Cover Page'!$D$30-1))/14)*I27),(L27*HLOOKUP(CONCATENATE("FY",RIGHT($C$1,4)+1),Rates!$A$4:$Z$28,19,FALSE))),0),0)</f>
        <v>0</v>
      </c>
      <c r="N27" s="197">
        <v>0</v>
      </c>
      <c r="O27" s="198">
        <v>0</v>
      </c>
      <c r="P27" s="296">
        <f>ROUND($AE27*N27,0)</f>
        <v>0</v>
      </c>
      <c r="Q27" s="296">
        <f>ROUND((((($C27*(1+'Cover Page'!$I$29))*(1+'Cover Page'!$I$30))*(1+'Cover Page'!$I$31))/9)*3*O27,0)</f>
        <v>0</v>
      </c>
      <c r="R27" s="297">
        <f>IF($C27&gt;0,ROUND(SUM((P27*HLOOKUP(CONCATENATE("FY",RIGHT($C$1,4)+2),Rates!$A$4:$Z$28,17,FALSE)),(HLOOKUP(CONCATENATE("FY",RIGHT($C$1,4)+2),Rates!$A$4:$Z$28,8,FALSE)*(('Cover Page'!$G$31-('Cover Page'!$D$31-1))/14)*N27),(Q27*HLOOKUP(CONCATENATE("FY",RIGHT($C$1,4)+2),Rates!$A$4:$Z$28,19,FALSE))),0),0)</f>
        <v>0</v>
      </c>
      <c r="S27" s="197">
        <v>0</v>
      </c>
      <c r="T27" s="198">
        <v>0</v>
      </c>
      <c r="U27" s="296">
        <f>ROUND($AF27*S27,0)</f>
        <v>0</v>
      </c>
      <c r="V27" s="296">
        <f>ROUND(((((($C27*(1+'Cover Page'!$I$29))*(1+'Cover Page'!$I$30))*(1+'Cover Page'!$I$31))*(1+'Cover Page'!$I$32))/9)*3*T27,0)</f>
        <v>0</v>
      </c>
      <c r="W27" s="297">
        <f>IF($C27&gt;0,ROUND(SUM((U27*HLOOKUP(CONCATENATE("FY",RIGHT($C$1,4)+3),Rates!$A$4:$Z$28,17,FALSE)),(HLOOKUP(CONCATENATE("FY",RIGHT($C$1,4)+3),Rates!$A$4:$Z$28,8,FALSE)*(('Cover Page'!$G$32-('Cover Page'!$D$32-1))/14)*S27),(V27*HLOOKUP(CONCATENATE("FY",RIGHT($C$1,4)+3),Rates!$A$4:$Z$28,19,FALSE))),0),0)</f>
        <v>0</v>
      </c>
      <c r="X27" s="197">
        <v>0</v>
      </c>
      <c r="Y27" s="198">
        <v>0</v>
      </c>
      <c r="Z27" s="296">
        <f>ROUND($AG27*X27,0)</f>
        <v>0</v>
      </c>
      <c r="AA27" s="296">
        <f>ROUND((((((($C27*(1+'Cover Page'!$I$29))*(1+'Cover Page'!$I$30))*(1+'Cover Page'!$I$31))*(1+'Cover Page'!$I$32))*(1+'Cover Page'!$I$33))/9)*3*Y27,0)</f>
        <v>0</v>
      </c>
      <c r="AB27" s="297">
        <f>IF($C27&gt;0,ROUND(SUM((Z27*HLOOKUP(CONCATENATE("FY",RIGHT($C$1,4)+4),Rates!$A$4:$Z$28,17,FALSE)),(HLOOKUP(CONCATENATE("FY",RIGHT($C$1,4)+4),Rates!$A$4:$Z$28,8,FALSE)*(('Cover Page'!$G$33-('Cover Page'!$D$33-1))/14)*X27),(AA27*HLOOKUP(CONCATENATE("FY",RIGHT($C$1,4)+4),Rates!$A$4:$Z$28,19,FALSE))),0),0)</f>
        <v>0</v>
      </c>
      <c r="AC27" s="279">
        <f>$C27*(1+'Cover Page'!$I$29)</f>
        <v>0</v>
      </c>
      <c r="AD27" s="279">
        <f>AC27*(1+'Cover Page'!$I$30)</f>
        <v>0</v>
      </c>
      <c r="AE27" s="279">
        <f>AD27*(1+'Cover Page'!$I$31)</f>
        <v>0</v>
      </c>
      <c r="AF27" s="279">
        <f>AE27*(1+'Cover Page'!$I$32)</f>
        <v>0</v>
      </c>
      <c r="AG27" s="279">
        <f>AF27*(1+'Cover Page'!$I$33)</f>
        <v>0</v>
      </c>
    </row>
    <row r="28" spans="1:33">
      <c r="A28" s="193" t="s">
        <v>16</v>
      </c>
      <c r="B28" s="220" t="s">
        <v>68</v>
      </c>
      <c r="C28" s="207">
        <v>0</v>
      </c>
      <c r="D28" s="199">
        <v>0</v>
      </c>
      <c r="E28" s="225">
        <v>0</v>
      </c>
      <c r="F28" s="298">
        <f t="shared" ref="F28:F38" si="5">ROUND($AC28*D28,0)</f>
        <v>0</v>
      </c>
      <c r="G28" s="298">
        <f>ROUND((($C28*(1+'Cover Page'!$I$29))/9)*3*E28,0)</f>
        <v>0</v>
      </c>
      <c r="H28" s="299">
        <f>IF($C28&gt;0,ROUND(SUM((F28*HLOOKUP($C$1,Rates!$A$4:$Z$28,17,FALSE)),(HLOOKUP($C$1,Rates!$A$4:$Z$28,8,FALSE)*(('Cover Page'!$G$29-('Cover Page'!$D$29-1))/14)*D28),(G28*HLOOKUP($C$1,Rates!$A$4:$Z$28,19,FALSE))),0),0)</f>
        <v>0</v>
      </c>
      <c r="I28" s="199">
        <v>0</v>
      </c>
      <c r="J28" s="225">
        <v>0</v>
      </c>
      <c r="K28" s="298">
        <f t="shared" ref="K28:K39" si="6">ROUND($AD28*I28,0)</f>
        <v>0</v>
      </c>
      <c r="L28" s="298">
        <f>ROUND(((($C28*(1+'Cover Page'!$I$29))*(1+'Cover Page'!$I$30))/9)*3*J28,0)</f>
        <v>0</v>
      </c>
      <c r="M28" s="299">
        <f>IF($C28&gt;0,ROUND(SUM((K28*HLOOKUP(CONCATENATE("FY",RIGHT($C$1,4)+1),Rates!$A$4:$Z$28,17,FALSE)),(HLOOKUP(CONCATENATE("FY",RIGHT($C$1,4)+1),Rates!$A$4:$Z$28,8,FALSE)*(('Cover Page'!$G$30-('Cover Page'!$D$30-1))/14)*I28),(L28*HLOOKUP(CONCATENATE("FY",RIGHT($C$1,4)+1),Rates!$A$4:$Z$28,19,FALSE))),0),0)</f>
        <v>0</v>
      </c>
      <c r="N28" s="199">
        <v>0</v>
      </c>
      <c r="O28" s="225">
        <v>0</v>
      </c>
      <c r="P28" s="298">
        <f t="shared" ref="P28:P39" si="7">ROUND($AE28*N28,0)</f>
        <v>0</v>
      </c>
      <c r="Q28" s="298">
        <f>ROUND((((($C28*(1+'Cover Page'!$I$29))*(1+'Cover Page'!$I$30))*(1+'Cover Page'!$I$31))/9)*3*O28,0)</f>
        <v>0</v>
      </c>
      <c r="R28" s="299">
        <f>IF($C28&gt;0,ROUND(SUM((P28*HLOOKUP(CONCATENATE("FY",RIGHT($C$1,4)+2),Rates!$A$4:$Z$28,17,FALSE)),(HLOOKUP(CONCATENATE("FY",RIGHT($C$1,4)+2),Rates!$A$4:$Z$28,8,FALSE)*(('Cover Page'!$G$31-('Cover Page'!$D$31-1))/14)*N28),(Q28*HLOOKUP(CONCATENATE("FY",RIGHT($C$1,4)+2),Rates!$A$4:$Z$28,19,FALSE))),0),0)</f>
        <v>0</v>
      </c>
      <c r="S28" s="199">
        <v>0</v>
      </c>
      <c r="T28" s="225">
        <v>0</v>
      </c>
      <c r="U28" s="298">
        <f t="shared" ref="U28:U39" si="8">ROUND($AF28*S28,0)</f>
        <v>0</v>
      </c>
      <c r="V28" s="298">
        <f>ROUND(((((($C28*(1+'Cover Page'!$I$29))*(1+'Cover Page'!$I$30))*(1+'Cover Page'!$I$31))*(1+'Cover Page'!$I$32))/9)*3*T28,0)</f>
        <v>0</v>
      </c>
      <c r="W28" s="299">
        <f>IF($C28&gt;0,ROUND(SUM((U28*HLOOKUP(CONCATENATE("FY",RIGHT($C$1,4)+3),Rates!$A$4:$Z$28,17,FALSE)),(HLOOKUP(CONCATENATE("FY",RIGHT($C$1,4)+3),Rates!$A$4:$Z$28,8,FALSE)*(('Cover Page'!$G$32-('Cover Page'!$D$32-1))/14)*S28),(V28*HLOOKUP(CONCATENATE("FY",RIGHT($C$1,4)+3),Rates!$A$4:$Z$28,19,FALSE))),0),0)</f>
        <v>0</v>
      </c>
      <c r="X28" s="199">
        <v>0</v>
      </c>
      <c r="Y28" s="225">
        <v>0</v>
      </c>
      <c r="Z28" s="298">
        <f t="shared" ref="Z28:Z39" si="9">ROUND($AG28*X28,0)</f>
        <v>0</v>
      </c>
      <c r="AA28" s="298">
        <f>ROUND((((((($C28*(1+'Cover Page'!$I$29))*(1+'Cover Page'!$I$30))*(1+'Cover Page'!$I$31))*(1+'Cover Page'!$I$32))*(1+'Cover Page'!$I$33))/9)*3*Y28,0)</f>
        <v>0</v>
      </c>
      <c r="AB28" s="299">
        <f>IF($C28&gt;0,ROUND(SUM((Z28*HLOOKUP(CONCATENATE("FY",RIGHT($C$1,4)+4),Rates!$A$4:$Z$28,17,FALSE)),(HLOOKUP(CONCATENATE("FY",RIGHT($C$1,4)+4),Rates!$A$4:$Z$28,8,FALSE)*(('Cover Page'!$G$33-('Cover Page'!$D$33-1))/14)*X28),(AA28*HLOOKUP(CONCATENATE("FY",RIGHT($C$1,4)+4),Rates!$A$4:$Z$28,19,FALSE))),0),0)</f>
        <v>0</v>
      </c>
      <c r="AC28" s="279">
        <f>$C28*(1+'Cover Page'!$I$29)</f>
        <v>0</v>
      </c>
      <c r="AD28" s="279">
        <f>AC28*(1+'Cover Page'!$I$30)</f>
        <v>0</v>
      </c>
      <c r="AE28" s="279">
        <f>AD28*(1+'Cover Page'!$I$31)</f>
        <v>0</v>
      </c>
      <c r="AF28" s="279">
        <f>AE28*(1+'Cover Page'!$I$32)</f>
        <v>0</v>
      </c>
      <c r="AG28" s="279">
        <f>AF28*(1+'Cover Page'!$I$33)</f>
        <v>0</v>
      </c>
    </row>
    <row r="29" spans="1:33">
      <c r="A29" s="193" t="s">
        <v>16</v>
      </c>
      <c r="B29" s="220" t="s">
        <v>68</v>
      </c>
      <c r="C29" s="207">
        <v>0</v>
      </c>
      <c r="D29" s="199">
        <v>0</v>
      </c>
      <c r="E29" s="225">
        <v>0</v>
      </c>
      <c r="F29" s="298">
        <f t="shared" si="5"/>
        <v>0</v>
      </c>
      <c r="G29" s="298">
        <f>ROUND((($C29*(1+'Cover Page'!$I$29))/9)*3*E29,0)</f>
        <v>0</v>
      </c>
      <c r="H29" s="299">
        <f>IF($C29&gt;0,ROUND(SUM((F29*HLOOKUP($C$1,Rates!$A$4:$Z$28,17,FALSE)),(HLOOKUP($C$1,Rates!$A$4:$Z$28,8,FALSE)*(('Cover Page'!$G$29-('Cover Page'!$D$29-1))/14)*D29),(G29*HLOOKUP($C$1,Rates!$A$4:$Z$28,19,FALSE))),0),0)</f>
        <v>0</v>
      </c>
      <c r="I29" s="199">
        <v>0</v>
      </c>
      <c r="J29" s="225">
        <v>0</v>
      </c>
      <c r="K29" s="298">
        <f t="shared" si="6"/>
        <v>0</v>
      </c>
      <c r="L29" s="298">
        <f>ROUND(((($C29*(1+'Cover Page'!$I$29))*(1+'Cover Page'!$I$30))/9)*3*J29,0)</f>
        <v>0</v>
      </c>
      <c r="M29" s="299">
        <f>IF($C29&gt;0,ROUND(SUM((K29*HLOOKUP(CONCATENATE("FY",RIGHT($C$1,4)+1),Rates!$A$4:$Z$28,17,FALSE)),(HLOOKUP(CONCATENATE("FY",RIGHT($C$1,4)+1),Rates!$A$4:$Z$28,8,FALSE)*(('Cover Page'!$G$30-('Cover Page'!$D$30-1))/14)*I29),(L29*HLOOKUP(CONCATENATE("FY",RIGHT($C$1,4)+1),Rates!$A$4:$Z$28,19,FALSE))),0),0)</f>
        <v>0</v>
      </c>
      <c r="N29" s="199">
        <v>0</v>
      </c>
      <c r="O29" s="225">
        <v>0</v>
      </c>
      <c r="P29" s="298">
        <f t="shared" si="7"/>
        <v>0</v>
      </c>
      <c r="Q29" s="298">
        <f>ROUND((((($C29*(1+'Cover Page'!$I$29))*(1+'Cover Page'!$I$30))*(1+'Cover Page'!$I$31))/9)*3*O29,0)</f>
        <v>0</v>
      </c>
      <c r="R29" s="299">
        <f>IF($C29&gt;0,ROUND(SUM((P29*HLOOKUP(CONCATENATE("FY",RIGHT($C$1,4)+2),Rates!$A$4:$Z$28,17,FALSE)),(HLOOKUP(CONCATENATE("FY",RIGHT($C$1,4)+2),Rates!$A$4:$Z$28,8,FALSE)*(('Cover Page'!$G$31-('Cover Page'!$D$31-1))/14)*N29),(Q29*HLOOKUP(CONCATENATE("FY",RIGHT($C$1,4)+2),Rates!$A$4:$Z$28,19,FALSE))),0),0)</f>
        <v>0</v>
      </c>
      <c r="S29" s="199">
        <v>0</v>
      </c>
      <c r="T29" s="225">
        <v>0</v>
      </c>
      <c r="U29" s="298">
        <f t="shared" si="8"/>
        <v>0</v>
      </c>
      <c r="V29" s="298">
        <f>ROUND(((((($C29*(1+'Cover Page'!$I$29))*(1+'Cover Page'!$I$30))*(1+'Cover Page'!$I$31))*(1+'Cover Page'!$I$32))/9)*3*T29,0)</f>
        <v>0</v>
      </c>
      <c r="W29" s="299">
        <f>IF($C29&gt;0,ROUND(SUM((U29*HLOOKUP(CONCATENATE("FY",RIGHT($C$1,4)+3),Rates!$A$4:$Z$28,17,FALSE)),(HLOOKUP(CONCATENATE("FY",RIGHT($C$1,4)+3),Rates!$A$4:$Z$28,8,FALSE)*(('Cover Page'!$G$32-('Cover Page'!$D$32-1))/14)*S29),(V29*HLOOKUP(CONCATENATE("FY",RIGHT($C$1,4)+3),Rates!$A$4:$Z$28,19,FALSE))),0),0)</f>
        <v>0</v>
      </c>
      <c r="X29" s="199">
        <v>0</v>
      </c>
      <c r="Y29" s="225">
        <v>0</v>
      </c>
      <c r="Z29" s="298">
        <f t="shared" si="9"/>
        <v>0</v>
      </c>
      <c r="AA29" s="298">
        <f>ROUND((((((($C29*(1+'Cover Page'!$I$29))*(1+'Cover Page'!$I$30))*(1+'Cover Page'!$I$31))*(1+'Cover Page'!$I$32))*(1+'Cover Page'!$I$33))/9)*3*Y29,0)</f>
        <v>0</v>
      </c>
      <c r="AB29" s="299">
        <f>IF($C29&gt;0,ROUND(SUM((Z29*HLOOKUP(CONCATENATE("FY",RIGHT($C$1,4)+4),Rates!$A$4:$Z$28,17,FALSE)),(HLOOKUP(CONCATENATE("FY",RIGHT($C$1,4)+4),Rates!$A$4:$Z$28,8,FALSE)*(('Cover Page'!$G$33-('Cover Page'!$D$33-1))/14)*X29),(AA29*HLOOKUP(CONCATENATE("FY",RIGHT($C$1,4)+4),Rates!$A$4:$Z$28,19,FALSE))),0),0)</f>
        <v>0</v>
      </c>
      <c r="AC29" s="279">
        <f>$C29*(1+'Cover Page'!$I$29)</f>
        <v>0</v>
      </c>
      <c r="AD29" s="279">
        <f>AC29*(1+'Cover Page'!$I$30)</f>
        <v>0</v>
      </c>
      <c r="AE29" s="279">
        <f>AD29*(1+'Cover Page'!$I$31)</f>
        <v>0</v>
      </c>
      <c r="AF29" s="279">
        <f>AE29*(1+'Cover Page'!$I$32)</f>
        <v>0</v>
      </c>
      <c r="AG29" s="279">
        <f>AF29*(1+'Cover Page'!$I$33)</f>
        <v>0</v>
      </c>
    </row>
    <row r="30" spans="1:33">
      <c r="A30" s="193" t="s">
        <v>16</v>
      </c>
      <c r="B30" s="220" t="s">
        <v>68</v>
      </c>
      <c r="C30" s="207">
        <v>0</v>
      </c>
      <c r="D30" s="199">
        <v>0</v>
      </c>
      <c r="E30" s="225">
        <v>0</v>
      </c>
      <c r="F30" s="298">
        <f t="shared" si="5"/>
        <v>0</v>
      </c>
      <c r="G30" s="298">
        <f>ROUND((($C30*(1+'Cover Page'!$I$29))/9)*3*E30,0)</f>
        <v>0</v>
      </c>
      <c r="H30" s="299">
        <f>IF($C30&gt;0,ROUND(SUM((F30*HLOOKUP($C$1,Rates!$A$4:$Z$28,17,FALSE)),(HLOOKUP($C$1,Rates!$A$4:$Z$28,8,FALSE)*(('Cover Page'!$G$29-('Cover Page'!$D$29-1))/14)*D30),(G30*HLOOKUP($C$1,Rates!$A$4:$Z$28,19,FALSE))),0),0)</f>
        <v>0</v>
      </c>
      <c r="I30" s="199">
        <v>0</v>
      </c>
      <c r="J30" s="225">
        <v>0</v>
      </c>
      <c r="K30" s="298">
        <f t="shared" si="6"/>
        <v>0</v>
      </c>
      <c r="L30" s="298">
        <f>ROUND(((($C30*(1+'Cover Page'!$I$29))*(1+'Cover Page'!$I$30))/9)*3*J30,0)</f>
        <v>0</v>
      </c>
      <c r="M30" s="299">
        <f>IF($C30&gt;0,ROUND(SUM((K30*HLOOKUP(CONCATENATE("FY",RIGHT($C$1,4)+1),Rates!$A$4:$Z$28,17,FALSE)),(HLOOKUP(CONCATENATE("FY",RIGHT($C$1,4)+1),Rates!$A$4:$Z$28,8,FALSE)*(('Cover Page'!$G$30-('Cover Page'!$D$30-1))/14)*I30),(L30*HLOOKUP(CONCATENATE("FY",RIGHT($C$1,4)+1),Rates!$A$4:$Z$28,19,FALSE))),0),0)</f>
        <v>0</v>
      </c>
      <c r="N30" s="199">
        <v>0</v>
      </c>
      <c r="O30" s="225">
        <v>0</v>
      </c>
      <c r="P30" s="298">
        <f t="shared" si="7"/>
        <v>0</v>
      </c>
      <c r="Q30" s="298">
        <f>ROUND((((($C30*(1+'Cover Page'!$I$29))*(1+'Cover Page'!$I$30))*(1+'Cover Page'!$I$31))/9)*3*O30,0)</f>
        <v>0</v>
      </c>
      <c r="R30" s="299">
        <f>IF($C30&gt;0,ROUND(SUM((P30*HLOOKUP(CONCATENATE("FY",RIGHT($C$1,4)+2),Rates!$A$4:$Z$28,17,FALSE)),(HLOOKUP(CONCATENATE("FY",RIGHT($C$1,4)+2),Rates!$A$4:$Z$28,8,FALSE)*(('Cover Page'!$G$31-('Cover Page'!$D$31-1))/14)*N30),(Q30*HLOOKUP(CONCATENATE("FY",RIGHT($C$1,4)+2),Rates!$A$4:$Z$28,19,FALSE))),0),0)</f>
        <v>0</v>
      </c>
      <c r="S30" s="199">
        <v>0</v>
      </c>
      <c r="T30" s="225">
        <v>0</v>
      </c>
      <c r="U30" s="298">
        <f t="shared" si="8"/>
        <v>0</v>
      </c>
      <c r="V30" s="298">
        <f>ROUND(((((($C30*(1+'Cover Page'!$I$29))*(1+'Cover Page'!$I$30))*(1+'Cover Page'!$I$31))*(1+'Cover Page'!$I$32))/9)*3*T30,0)</f>
        <v>0</v>
      </c>
      <c r="W30" s="299">
        <f>IF($C30&gt;0,ROUND(SUM((U30*HLOOKUP(CONCATENATE("FY",RIGHT($C$1,4)+3),Rates!$A$4:$Z$28,17,FALSE)),(HLOOKUP(CONCATENATE("FY",RIGHT($C$1,4)+3),Rates!$A$4:$Z$28,8,FALSE)*(('Cover Page'!$G$32-('Cover Page'!$D$32-1))/14)*S30),(V30*HLOOKUP(CONCATENATE("FY",RIGHT($C$1,4)+3),Rates!$A$4:$Z$28,19,FALSE))),0),0)</f>
        <v>0</v>
      </c>
      <c r="X30" s="199">
        <v>0</v>
      </c>
      <c r="Y30" s="225">
        <v>0</v>
      </c>
      <c r="Z30" s="298">
        <f t="shared" si="9"/>
        <v>0</v>
      </c>
      <c r="AA30" s="298">
        <f>ROUND((((((($C30*(1+'Cover Page'!$I$29))*(1+'Cover Page'!$I$30))*(1+'Cover Page'!$I$31))*(1+'Cover Page'!$I$32))*(1+'Cover Page'!$I$33))/9)*3*Y30,0)</f>
        <v>0</v>
      </c>
      <c r="AB30" s="299">
        <f>IF($C30&gt;0,ROUND(SUM((Z30*HLOOKUP(CONCATENATE("FY",RIGHT($C$1,4)+4),Rates!$A$4:$Z$28,17,FALSE)),(HLOOKUP(CONCATENATE("FY",RIGHT($C$1,4)+4),Rates!$A$4:$Z$28,8,FALSE)*(('Cover Page'!$G$33-('Cover Page'!$D$33-1))/14)*X30),(AA30*HLOOKUP(CONCATENATE("FY",RIGHT($C$1,4)+4),Rates!$A$4:$Z$28,19,FALSE))),0),0)</f>
        <v>0</v>
      </c>
      <c r="AC30" s="279">
        <f>$C30*(1+'Cover Page'!$I$29)</f>
        <v>0</v>
      </c>
      <c r="AD30" s="279">
        <f>AC30*(1+'Cover Page'!$I$30)</f>
        <v>0</v>
      </c>
      <c r="AE30" s="279">
        <f>AD30*(1+'Cover Page'!$I$31)</f>
        <v>0</v>
      </c>
      <c r="AF30" s="279">
        <f>AE30*(1+'Cover Page'!$I$32)</f>
        <v>0</v>
      </c>
      <c r="AG30" s="279">
        <f>AF30*(1+'Cover Page'!$I$33)</f>
        <v>0</v>
      </c>
    </row>
    <row r="31" spans="1:33">
      <c r="A31" s="193" t="s">
        <v>16</v>
      </c>
      <c r="B31" s="220" t="s">
        <v>68</v>
      </c>
      <c r="C31" s="207">
        <v>0</v>
      </c>
      <c r="D31" s="199">
        <v>0</v>
      </c>
      <c r="E31" s="225">
        <v>0</v>
      </c>
      <c r="F31" s="298">
        <f t="shared" si="5"/>
        <v>0</v>
      </c>
      <c r="G31" s="298">
        <f>ROUND((($C31*(1+'Cover Page'!$I$29))/9)*3*E31,0)</f>
        <v>0</v>
      </c>
      <c r="H31" s="299">
        <f>IF($C31&gt;0,ROUND(SUM((F31*HLOOKUP($C$1,Rates!$A$4:$Z$28,17,FALSE)),(HLOOKUP($C$1,Rates!$A$4:$Z$28,8,FALSE)*(('Cover Page'!$G$29-('Cover Page'!$D$29-1))/14)*D31),(G31*HLOOKUP($C$1,Rates!$A$4:$Z$28,19,FALSE))),0),0)</f>
        <v>0</v>
      </c>
      <c r="I31" s="199">
        <v>0</v>
      </c>
      <c r="J31" s="225">
        <v>0</v>
      </c>
      <c r="K31" s="298">
        <f t="shared" si="6"/>
        <v>0</v>
      </c>
      <c r="L31" s="298">
        <f>ROUND(((($C31*(1+'Cover Page'!$I$29))*(1+'Cover Page'!$I$30))/9)*3*J31,0)</f>
        <v>0</v>
      </c>
      <c r="M31" s="299">
        <f>IF($C31&gt;0,ROUND(SUM((K31*HLOOKUP(CONCATENATE("FY",RIGHT($C$1,4)+1),Rates!$A$4:$Z$28,17,FALSE)),(HLOOKUP(CONCATENATE("FY",RIGHT($C$1,4)+1),Rates!$A$4:$Z$28,8,FALSE)*(('Cover Page'!$G$30-('Cover Page'!$D$30-1))/14)*I31),(L31*HLOOKUP(CONCATENATE("FY",RIGHT($C$1,4)+1),Rates!$A$4:$Z$28,19,FALSE))),0),0)</f>
        <v>0</v>
      </c>
      <c r="N31" s="199">
        <v>0</v>
      </c>
      <c r="O31" s="225">
        <v>0</v>
      </c>
      <c r="P31" s="298">
        <f t="shared" si="7"/>
        <v>0</v>
      </c>
      <c r="Q31" s="298">
        <f>ROUND((((($C31*(1+'Cover Page'!$I$29))*(1+'Cover Page'!$I$30))*(1+'Cover Page'!$I$31))/9)*3*O31,0)</f>
        <v>0</v>
      </c>
      <c r="R31" s="299">
        <f>IF($C31&gt;0,ROUND(SUM((P31*HLOOKUP(CONCATENATE("FY",RIGHT($C$1,4)+2),Rates!$A$4:$Z$28,17,FALSE)),(HLOOKUP(CONCATENATE("FY",RIGHT($C$1,4)+2),Rates!$A$4:$Z$28,8,FALSE)*(('Cover Page'!$G$31-('Cover Page'!$D$31-1))/14)*N31),(Q31*HLOOKUP(CONCATENATE("FY",RIGHT($C$1,4)+2),Rates!$A$4:$Z$28,19,FALSE))),0),0)</f>
        <v>0</v>
      </c>
      <c r="S31" s="199">
        <v>0</v>
      </c>
      <c r="T31" s="225">
        <v>0</v>
      </c>
      <c r="U31" s="298">
        <f t="shared" si="8"/>
        <v>0</v>
      </c>
      <c r="V31" s="298">
        <f>ROUND(((((($C31*(1+'Cover Page'!$I$29))*(1+'Cover Page'!$I$30))*(1+'Cover Page'!$I$31))*(1+'Cover Page'!$I$32))/9)*3*T31,0)</f>
        <v>0</v>
      </c>
      <c r="W31" s="299">
        <f>IF($C31&gt;0,ROUND(SUM((U31*HLOOKUP(CONCATENATE("FY",RIGHT($C$1,4)+3),Rates!$A$4:$Z$28,17,FALSE)),(HLOOKUP(CONCATENATE("FY",RIGHT($C$1,4)+3),Rates!$A$4:$Z$28,8,FALSE)*(('Cover Page'!$G$32-('Cover Page'!$D$32-1))/14)*S31),(V31*HLOOKUP(CONCATENATE("FY",RIGHT($C$1,4)+3),Rates!$A$4:$Z$28,19,FALSE))),0),0)</f>
        <v>0</v>
      </c>
      <c r="X31" s="199">
        <v>0</v>
      </c>
      <c r="Y31" s="225">
        <v>0</v>
      </c>
      <c r="Z31" s="298">
        <f t="shared" si="9"/>
        <v>0</v>
      </c>
      <c r="AA31" s="298">
        <f>ROUND((((((($C31*(1+'Cover Page'!$I$29))*(1+'Cover Page'!$I$30))*(1+'Cover Page'!$I$31))*(1+'Cover Page'!$I$32))*(1+'Cover Page'!$I$33))/9)*3*Y31,0)</f>
        <v>0</v>
      </c>
      <c r="AB31" s="299">
        <f>IF($C31&gt;0,ROUND(SUM((Z31*HLOOKUP(CONCATENATE("FY",RIGHT($C$1,4)+4),Rates!$A$4:$Z$28,17,FALSE)),(HLOOKUP(CONCATENATE("FY",RIGHT($C$1,4)+4),Rates!$A$4:$Z$28,8,FALSE)*(('Cover Page'!$G$33-('Cover Page'!$D$33-1))/14)*X31),(AA31*HLOOKUP(CONCATENATE("FY",RIGHT($C$1,4)+4),Rates!$A$4:$Z$28,19,FALSE))),0),0)</f>
        <v>0</v>
      </c>
      <c r="AC31" s="279">
        <f>$C31*(1+'Cover Page'!$I$29)</f>
        <v>0</v>
      </c>
      <c r="AD31" s="279">
        <f>AC31*(1+'Cover Page'!$I$30)</f>
        <v>0</v>
      </c>
      <c r="AE31" s="279">
        <f>AD31*(1+'Cover Page'!$I$31)</f>
        <v>0</v>
      </c>
      <c r="AF31" s="279">
        <f>AE31*(1+'Cover Page'!$I$32)</f>
        <v>0</v>
      </c>
      <c r="AG31" s="279">
        <f>AF31*(1+'Cover Page'!$I$33)</f>
        <v>0</v>
      </c>
    </row>
    <row r="32" spans="1:33">
      <c r="A32" s="193" t="s">
        <v>16</v>
      </c>
      <c r="B32" s="220" t="s">
        <v>68</v>
      </c>
      <c r="C32" s="207">
        <v>0</v>
      </c>
      <c r="D32" s="199">
        <v>0</v>
      </c>
      <c r="E32" s="225">
        <v>0</v>
      </c>
      <c r="F32" s="298">
        <f t="shared" si="5"/>
        <v>0</v>
      </c>
      <c r="G32" s="298">
        <f>ROUND((($C32*(1+'Cover Page'!$I$29))/9)*3*E32,0)</f>
        <v>0</v>
      </c>
      <c r="H32" s="299">
        <f>IF($C32&gt;0,ROUND(SUM((F32*HLOOKUP($C$1,Rates!$A$4:$Z$28,17,FALSE)),(HLOOKUP($C$1,Rates!$A$4:$Z$28,8,FALSE)*(('Cover Page'!$G$29-('Cover Page'!$D$29-1))/14)*D32),(G32*HLOOKUP($C$1,Rates!$A$4:$Z$28,19,FALSE))),0),0)</f>
        <v>0</v>
      </c>
      <c r="I32" s="199">
        <v>0</v>
      </c>
      <c r="J32" s="225">
        <v>0</v>
      </c>
      <c r="K32" s="298">
        <f t="shared" si="6"/>
        <v>0</v>
      </c>
      <c r="L32" s="298">
        <f>ROUND(((($C32*(1+'Cover Page'!$I$29))*(1+'Cover Page'!$I$30))/9)*3*J32,0)</f>
        <v>0</v>
      </c>
      <c r="M32" s="299">
        <f>IF($C32&gt;0,ROUND(SUM((K32*HLOOKUP(CONCATENATE("FY",RIGHT($C$1,4)+1),Rates!$A$4:$Z$28,17,FALSE)),(HLOOKUP(CONCATENATE("FY",RIGHT($C$1,4)+1),Rates!$A$4:$Z$28,8,FALSE)*(('Cover Page'!$G$30-('Cover Page'!$D$30-1))/14)*I32),(L32*HLOOKUP(CONCATENATE("FY",RIGHT($C$1,4)+1),Rates!$A$4:$Z$28,19,FALSE))),0),0)</f>
        <v>0</v>
      </c>
      <c r="N32" s="199">
        <v>0</v>
      </c>
      <c r="O32" s="225">
        <v>0</v>
      </c>
      <c r="P32" s="298">
        <f t="shared" si="7"/>
        <v>0</v>
      </c>
      <c r="Q32" s="298">
        <f>ROUND((((($C32*(1+'Cover Page'!$I$29))*(1+'Cover Page'!$I$30))*(1+'Cover Page'!$I$31))/9)*3*O32,0)</f>
        <v>0</v>
      </c>
      <c r="R32" s="299">
        <f>IF($C32&gt;0,ROUND(SUM((P32*HLOOKUP(CONCATENATE("FY",RIGHT($C$1,4)+2),Rates!$A$4:$Z$28,17,FALSE)),(HLOOKUP(CONCATENATE("FY",RIGHT($C$1,4)+2),Rates!$A$4:$Z$28,8,FALSE)*(('Cover Page'!$G$31-('Cover Page'!$D$31-1))/14)*N32),(Q32*HLOOKUP(CONCATENATE("FY",RIGHT($C$1,4)+2),Rates!$A$4:$Z$28,19,FALSE))),0),0)</f>
        <v>0</v>
      </c>
      <c r="S32" s="199">
        <v>0</v>
      </c>
      <c r="T32" s="225">
        <v>0</v>
      </c>
      <c r="U32" s="298">
        <f t="shared" si="8"/>
        <v>0</v>
      </c>
      <c r="V32" s="298">
        <f>ROUND(((((($C32*(1+'Cover Page'!$I$29))*(1+'Cover Page'!$I$30))*(1+'Cover Page'!$I$31))*(1+'Cover Page'!$I$32))/9)*3*T32,0)</f>
        <v>0</v>
      </c>
      <c r="W32" s="299">
        <f>IF($C32&gt;0,ROUND(SUM((U32*HLOOKUP(CONCATENATE("FY",RIGHT($C$1,4)+3),Rates!$A$4:$Z$28,17,FALSE)),(HLOOKUP(CONCATENATE("FY",RIGHT($C$1,4)+3),Rates!$A$4:$Z$28,8,FALSE)*(('Cover Page'!$G$32-('Cover Page'!$D$32-1))/14)*S32),(V32*HLOOKUP(CONCATENATE("FY",RIGHT($C$1,4)+3),Rates!$A$4:$Z$28,19,FALSE))),0),0)</f>
        <v>0</v>
      </c>
      <c r="X32" s="199">
        <v>0</v>
      </c>
      <c r="Y32" s="225">
        <v>0</v>
      </c>
      <c r="Z32" s="298">
        <f t="shared" si="9"/>
        <v>0</v>
      </c>
      <c r="AA32" s="298">
        <f>ROUND((((((($C32*(1+'Cover Page'!$I$29))*(1+'Cover Page'!$I$30))*(1+'Cover Page'!$I$31))*(1+'Cover Page'!$I$32))*(1+'Cover Page'!$I$33))/9)*3*Y32,0)</f>
        <v>0</v>
      </c>
      <c r="AB32" s="299">
        <f>IF($C32&gt;0,ROUND(SUM((Z32*HLOOKUP(CONCATENATE("FY",RIGHT($C$1,4)+4),Rates!$A$4:$Z$28,17,FALSE)),(HLOOKUP(CONCATENATE("FY",RIGHT($C$1,4)+4),Rates!$A$4:$Z$28,8,FALSE)*(('Cover Page'!$G$33-('Cover Page'!$D$33-1))/14)*X32),(AA32*HLOOKUP(CONCATENATE("FY",RIGHT($C$1,4)+4),Rates!$A$4:$Z$28,19,FALSE))),0),0)</f>
        <v>0</v>
      </c>
      <c r="AC32" s="279">
        <f>$C32*(1+'Cover Page'!$I$29)</f>
        <v>0</v>
      </c>
      <c r="AD32" s="279">
        <f>AC32*(1+'Cover Page'!$I$30)</f>
        <v>0</v>
      </c>
      <c r="AE32" s="279">
        <f>AD32*(1+'Cover Page'!$I$31)</f>
        <v>0</v>
      </c>
      <c r="AF32" s="279">
        <f>AE32*(1+'Cover Page'!$I$32)</f>
        <v>0</v>
      </c>
      <c r="AG32" s="279">
        <f>AF32*(1+'Cover Page'!$I$33)</f>
        <v>0</v>
      </c>
    </row>
    <row r="33" spans="1:33">
      <c r="A33" s="193" t="s">
        <v>16</v>
      </c>
      <c r="B33" s="220" t="s">
        <v>68</v>
      </c>
      <c r="C33" s="207">
        <v>0</v>
      </c>
      <c r="D33" s="199">
        <v>0</v>
      </c>
      <c r="E33" s="225">
        <v>0</v>
      </c>
      <c r="F33" s="298">
        <f t="shared" si="5"/>
        <v>0</v>
      </c>
      <c r="G33" s="298">
        <f>ROUND((($C33*(1+'Cover Page'!$I$29))/9)*3*E33,0)</f>
        <v>0</v>
      </c>
      <c r="H33" s="299">
        <f>IF($C33&gt;0,ROUND(SUM((F33*HLOOKUP($C$1,Rates!$A$4:$Z$28,17,FALSE)),(HLOOKUP($C$1,Rates!$A$4:$Z$28,8,FALSE)*(('Cover Page'!$G$29-('Cover Page'!$D$29-1))/14)*D33),(G33*HLOOKUP($C$1,Rates!$A$4:$Z$28,19,FALSE))),0),0)</f>
        <v>0</v>
      </c>
      <c r="I33" s="199">
        <v>0</v>
      </c>
      <c r="J33" s="225">
        <v>0</v>
      </c>
      <c r="K33" s="298">
        <f t="shared" si="6"/>
        <v>0</v>
      </c>
      <c r="L33" s="298">
        <f>ROUND(((($C33*(1+'Cover Page'!$I$29))*(1+'Cover Page'!$I$30))/9)*3*J33,0)</f>
        <v>0</v>
      </c>
      <c r="M33" s="299">
        <f>IF($C33&gt;0,ROUND(SUM((K33*HLOOKUP(CONCATENATE("FY",RIGHT($C$1,4)+1),Rates!$A$4:$Z$28,17,FALSE)),(HLOOKUP(CONCATENATE("FY",RIGHT($C$1,4)+1),Rates!$A$4:$Z$28,8,FALSE)*(('Cover Page'!$G$30-('Cover Page'!$D$30-1))/14)*I33),(L33*HLOOKUP(CONCATENATE("FY",RIGHT($C$1,4)+1),Rates!$A$4:$Z$28,19,FALSE))),0),0)</f>
        <v>0</v>
      </c>
      <c r="N33" s="199">
        <v>0</v>
      </c>
      <c r="O33" s="225">
        <v>0</v>
      </c>
      <c r="P33" s="298">
        <f t="shared" si="7"/>
        <v>0</v>
      </c>
      <c r="Q33" s="298">
        <f>ROUND((((($C33*(1+'Cover Page'!$I$29))*(1+'Cover Page'!$I$30))*(1+'Cover Page'!$I$31))/9)*3*O33,0)</f>
        <v>0</v>
      </c>
      <c r="R33" s="299">
        <f>IF($C33&gt;0,ROUND(SUM((P33*HLOOKUP(CONCATENATE("FY",RIGHT($C$1,4)+2),Rates!$A$4:$Z$28,17,FALSE)),(HLOOKUP(CONCATENATE("FY",RIGHT($C$1,4)+2),Rates!$A$4:$Z$28,8,FALSE)*(('Cover Page'!$G$31-('Cover Page'!$D$31-1))/14)*N33),(Q33*HLOOKUP(CONCATENATE("FY",RIGHT($C$1,4)+2),Rates!$A$4:$Z$28,19,FALSE))),0),0)</f>
        <v>0</v>
      </c>
      <c r="S33" s="199">
        <v>0</v>
      </c>
      <c r="T33" s="225">
        <v>0</v>
      </c>
      <c r="U33" s="298">
        <f t="shared" si="8"/>
        <v>0</v>
      </c>
      <c r="V33" s="298">
        <f>ROUND(((((($C33*(1+'Cover Page'!$I$29))*(1+'Cover Page'!$I$30))*(1+'Cover Page'!$I$31))*(1+'Cover Page'!$I$32))/9)*3*T33,0)</f>
        <v>0</v>
      </c>
      <c r="W33" s="299">
        <f>IF($C33&gt;0,ROUND(SUM((U33*HLOOKUP(CONCATENATE("FY",RIGHT($C$1,4)+3),Rates!$A$4:$Z$28,17,FALSE)),(HLOOKUP(CONCATENATE("FY",RIGHT($C$1,4)+3),Rates!$A$4:$Z$28,8,FALSE)*(('Cover Page'!$G$32-('Cover Page'!$D$32-1))/14)*S33),(V33*HLOOKUP(CONCATENATE("FY",RIGHT($C$1,4)+3),Rates!$A$4:$Z$28,19,FALSE))),0),0)</f>
        <v>0</v>
      </c>
      <c r="X33" s="199">
        <v>0</v>
      </c>
      <c r="Y33" s="225">
        <v>0</v>
      </c>
      <c r="Z33" s="298">
        <f t="shared" si="9"/>
        <v>0</v>
      </c>
      <c r="AA33" s="298">
        <f>ROUND((((((($C33*(1+'Cover Page'!$I$29))*(1+'Cover Page'!$I$30))*(1+'Cover Page'!$I$31))*(1+'Cover Page'!$I$32))*(1+'Cover Page'!$I$33))/9)*3*Y33,0)</f>
        <v>0</v>
      </c>
      <c r="AB33" s="299">
        <f>IF($C33&gt;0,ROUND(SUM((Z33*HLOOKUP(CONCATENATE("FY",RIGHT($C$1,4)+4),Rates!$A$4:$Z$28,17,FALSE)),(HLOOKUP(CONCATENATE("FY",RIGHT($C$1,4)+4),Rates!$A$4:$Z$28,8,FALSE)*(('Cover Page'!$G$33-('Cover Page'!$D$33-1))/14)*X33),(AA33*HLOOKUP(CONCATENATE("FY",RIGHT($C$1,4)+4),Rates!$A$4:$Z$28,19,FALSE))),0),0)</f>
        <v>0</v>
      </c>
      <c r="AC33" s="279">
        <f>$C33*(1+'Cover Page'!$I$29)</f>
        <v>0</v>
      </c>
      <c r="AD33" s="279">
        <f>AC33*(1+'Cover Page'!$I$30)</f>
        <v>0</v>
      </c>
      <c r="AE33" s="279">
        <f>AD33*(1+'Cover Page'!$I$31)</f>
        <v>0</v>
      </c>
      <c r="AF33" s="279">
        <f>AE33*(1+'Cover Page'!$I$32)</f>
        <v>0</v>
      </c>
      <c r="AG33" s="279">
        <f>AF33*(1+'Cover Page'!$I$33)</f>
        <v>0</v>
      </c>
    </row>
    <row r="34" spans="1:33">
      <c r="A34" s="193" t="s">
        <v>16</v>
      </c>
      <c r="B34" s="220" t="s">
        <v>68</v>
      </c>
      <c r="C34" s="207">
        <v>0</v>
      </c>
      <c r="D34" s="199">
        <v>0</v>
      </c>
      <c r="E34" s="225">
        <v>0</v>
      </c>
      <c r="F34" s="298">
        <f t="shared" si="5"/>
        <v>0</v>
      </c>
      <c r="G34" s="298">
        <f>ROUND((($C34*(1+'Cover Page'!$I$29))/9)*3*E34,0)</f>
        <v>0</v>
      </c>
      <c r="H34" s="299">
        <f>IF($C34&gt;0,ROUND(SUM((F34*HLOOKUP($C$1,Rates!$A$4:$Z$28,17,FALSE)),(HLOOKUP($C$1,Rates!$A$4:$Z$28,8,FALSE)*(('Cover Page'!$G$29-('Cover Page'!$D$29-1))/14)*D34),(G34*HLOOKUP($C$1,Rates!$A$4:$Z$28,19,FALSE))),0),0)</f>
        <v>0</v>
      </c>
      <c r="I34" s="199">
        <v>0</v>
      </c>
      <c r="J34" s="225">
        <v>0</v>
      </c>
      <c r="K34" s="298">
        <f t="shared" si="6"/>
        <v>0</v>
      </c>
      <c r="L34" s="298">
        <f>ROUND(((($C34*(1+'Cover Page'!$I$29))*(1+'Cover Page'!$I$30))/9)*3*J34,0)</f>
        <v>0</v>
      </c>
      <c r="M34" s="299">
        <f>IF($C34&gt;0,ROUND(SUM((K34*HLOOKUP(CONCATENATE("FY",RIGHT($C$1,4)+1),Rates!$A$4:$Z$28,17,FALSE)),(HLOOKUP(CONCATENATE("FY",RIGHT($C$1,4)+1),Rates!$A$4:$Z$28,8,FALSE)*(('Cover Page'!$G$30-('Cover Page'!$D$30-1))/14)*I34),(L34*HLOOKUP(CONCATENATE("FY",RIGHT($C$1,4)+1),Rates!$A$4:$Z$28,19,FALSE))),0),0)</f>
        <v>0</v>
      </c>
      <c r="N34" s="199">
        <v>0</v>
      </c>
      <c r="O34" s="225">
        <v>0</v>
      </c>
      <c r="P34" s="298">
        <f t="shared" si="7"/>
        <v>0</v>
      </c>
      <c r="Q34" s="298">
        <f>ROUND((((($C34*(1+'Cover Page'!$I$29))*(1+'Cover Page'!$I$30))*(1+'Cover Page'!$I$31))/9)*3*O34,0)</f>
        <v>0</v>
      </c>
      <c r="R34" s="299">
        <f>IF($C34&gt;0,ROUND(SUM((P34*HLOOKUP(CONCATENATE("FY",RIGHT($C$1,4)+2),Rates!$A$4:$Z$28,17,FALSE)),(HLOOKUP(CONCATENATE("FY",RIGHT($C$1,4)+2),Rates!$A$4:$Z$28,8,FALSE)*(('Cover Page'!$G$31-('Cover Page'!$D$31-1))/14)*N34),(Q34*HLOOKUP(CONCATENATE("FY",RIGHT($C$1,4)+2),Rates!$A$4:$Z$28,19,FALSE))),0),0)</f>
        <v>0</v>
      </c>
      <c r="S34" s="199">
        <v>0</v>
      </c>
      <c r="T34" s="225">
        <v>0</v>
      </c>
      <c r="U34" s="298">
        <f t="shared" si="8"/>
        <v>0</v>
      </c>
      <c r="V34" s="298">
        <f>ROUND(((((($C34*(1+'Cover Page'!$I$29))*(1+'Cover Page'!$I$30))*(1+'Cover Page'!$I$31))*(1+'Cover Page'!$I$32))/9)*3*T34,0)</f>
        <v>0</v>
      </c>
      <c r="W34" s="299">
        <f>IF($C34&gt;0,ROUND(SUM((U34*HLOOKUP(CONCATENATE("FY",RIGHT($C$1,4)+3),Rates!$A$4:$Z$28,17,FALSE)),(HLOOKUP(CONCATENATE("FY",RIGHT($C$1,4)+3),Rates!$A$4:$Z$28,8,FALSE)*(('Cover Page'!$G$32-('Cover Page'!$D$32-1))/14)*S34),(V34*HLOOKUP(CONCATENATE("FY",RIGHT($C$1,4)+3),Rates!$A$4:$Z$28,19,FALSE))),0),0)</f>
        <v>0</v>
      </c>
      <c r="X34" s="199">
        <v>0</v>
      </c>
      <c r="Y34" s="225">
        <v>0</v>
      </c>
      <c r="Z34" s="298">
        <f t="shared" si="9"/>
        <v>0</v>
      </c>
      <c r="AA34" s="298">
        <f>ROUND((((((($C34*(1+'Cover Page'!$I$29))*(1+'Cover Page'!$I$30))*(1+'Cover Page'!$I$31))*(1+'Cover Page'!$I$32))*(1+'Cover Page'!$I$33))/9)*3*Y34,0)</f>
        <v>0</v>
      </c>
      <c r="AB34" s="299">
        <f>IF($C34&gt;0,ROUND(SUM((Z34*HLOOKUP(CONCATENATE("FY",RIGHT($C$1,4)+4),Rates!$A$4:$Z$28,17,FALSE)),(HLOOKUP(CONCATENATE("FY",RIGHT($C$1,4)+4),Rates!$A$4:$Z$28,8,FALSE)*(('Cover Page'!$G$33-('Cover Page'!$D$33-1))/14)*X34),(AA34*HLOOKUP(CONCATENATE("FY",RIGHT($C$1,4)+4),Rates!$A$4:$Z$28,19,FALSE))),0),0)</f>
        <v>0</v>
      </c>
      <c r="AC34" s="279">
        <f>$C34*(1+'Cover Page'!$I$29)</f>
        <v>0</v>
      </c>
      <c r="AD34" s="279">
        <f>AC34*(1+'Cover Page'!$I$30)</f>
        <v>0</v>
      </c>
      <c r="AE34" s="279">
        <f>AD34*(1+'Cover Page'!$I$31)</f>
        <v>0</v>
      </c>
      <c r="AF34" s="279">
        <f>AE34*(1+'Cover Page'!$I$32)</f>
        <v>0</v>
      </c>
      <c r="AG34" s="279">
        <f>AF34*(1+'Cover Page'!$I$33)</f>
        <v>0</v>
      </c>
    </row>
    <row r="35" spans="1:33">
      <c r="A35" s="193" t="s">
        <v>16</v>
      </c>
      <c r="B35" s="220" t="s">
        <v>68</v>
      </c>
      <c r="C35" s="207">
        <v>0</v>
      </c>
      <c r="D35" s="199">
        <v>0</v>
      </c>
      <c r="E35" s="225">
        <v>0</v>
      </c>
      <c r="F35" s="298">
        <f t="shared" si="5"/>
        <v>0</v>
      </c>
      <c r="G35" s="298">
        <f>ROUND((($C35*(1+'Cover Page'!$I$29))/9)*3*E35,0)</f>
        <v>0</v>
      </c>
      <c r="H35" s="299">
        <f>IF($C35&gt;0,ROUND(SUM((F35*HLOOKUP($C$1,Rates!$A$4:$Z$28,17,FALSE)),(HLOOKUP($C$1,Rates!$A$4:$Z$28,8,FALSE)*(('Cover Page'!$G$29-('Cover Page'!$D$29-1))/14)*D35),(G35*HLOOKUP($C$1,Rates!$A$4:$Z$28,19,FALSE))),0),0)</f>
        <v>0</v>
      </c>
      <c r="I35" s="199">
        <v>0</v>
      </c>
      <c r="J35" s="225">
        <v>0</v>
      </c>
      <c r="K35" s="298">
        <f t="shared" si="6"/>
        <v>0</v>
      </c>
      <c r="L35" s="298">
        <f>ROUND(((($C35*(1+'Cover Page'!$I$29))*(1+'Cover Page'!$I$30))/9)*3*J35,0)</f>
        <v>0</v>
      </c>
      <c r="M35" s="299">
        <f>IF($C35&gt;0,ROUND(SUM((K35*HLOOKUP(CONCATENATE("FY",RIGHT($C$1,4)+1),Rates!$A$4:$Z$28,17,FALSE)),(HLOOKUP(CONCATENATE("FY",RIGHT($C$1,4)+1),Rates!$A$4:$Z$28,8,FALSE)*(('Cover Page'!$G$30-('Cover Page'!$D$30-1))/14)*I35),(L35*HLOOKUP(CONCATENATE("FY",RIGHT($C$1,4)+1),Rates!$A$4:$Z$28,19,FALSE))),0),0)</f>
        <v>0</v>
      </c>
      <c r="N35" s="199">
        <v>0</v>
      </c>
      <c r="O35" s="225">
        <v>0</v>
      </c>
      <c r="P35" s="298">
        <f t="shared" si="7"/>
        <v>0</v>
      </c>
      <c r="Q35" s="298">
        <f>ROUND((((($C35*(1+'Cover Page'!$I$29))*(1+'Cover Page'!$I$30))*(1+'Cover Page'!$I$31))/9)*3*O35,0)</f>
        <v>0</v>
      </c>
      <c r="R35" s="299">
        <f>IF($C35&gt;0,ROUND(SUM((P35*HLOOKUP(CONCATENATE("FY",RIGHT($C$1,4)+2),Rates!$A$4:$Z$28,17,FALSE)),(HLOOKUP(CONCATENATE("FY",RIGHT($C$1,4)+2),Rates!$A$4:$Z$28,8,FALSE)*(('Cover Page'!$G$31-('Cover Page'!$D$31-1))/14)*N35),(Q35*HLOOKUP(CONCATENATE("FY",RIGHT($C$1,4)+2),Rates!$A$4:$Z$28,19,FALSE))),0),0)</f>
        <v>0</v>
      </c>
      <c r="S35" s="199">
        <v>0</v>
      </c>
      <c r="T35" s="225">
        <v>0</v>
      </c>
      <c r="U35" s="298">
        <f t="shared" si="8"/>
        <v>0</v>
      </c>
      <c r="V35" s="298">
        <f>ROUND(((((($C35*(1+'Cover Page'!$I$29))*(1+'Cover Page'!$I$30))*(1+'Cover Page'!$I$31))*(1+'Cover Page'!$I$32))/9)*3*T35,0)</f>
        <v>0</v>
      </c>
      <c r="W35" s="299">
        <f>IF($C35&gt;0,ROUND(SUM((U35*HLOOKUP(CONCATENATE("FY",RIGHT($C$1,4)+3),Rates!$A$4:$Z$28,17,FALSE)),(HLOOKUP(CONCATENATE("FY",RIGHT($C$1,4)+3),Rates!$A$4:$Z$28,8,FALSE)*(('Cover Page'!$G$32-('Cover Page'!$D$32-1))/14)*S35),(V35*HLOOKUP(CONCATENATE("FY",RIGHT($C$1,4)+3),Rates!$A$4:$Z$28,19,FALSE))),0),0)</f>
        <v>0</v>
      </c>
      <c r="X35" s="199">
        <v>0</v>
      </c>
      <c r="Y35" s="225">
        <v>0</v>
      </c>
      <c r="Z35" s="298">
        <f t="shared" si="9"/>
        <v>0</v>
      </c>
      <c r="AA35" s="298">
        <f>ROUND((((((($C35*(1+'Cover Page'!$I$29))*(1+'Cover Page'!$I$30))*(1+'Cover Page'!$I$31))*(1+'Cover Page'!$I$32))*(1+'Cover Page'!$I$33))/9)*3*Y35,0)</f>
        <v>0</v>
      </c>
      <c r="AB35" s="299">
        <f>IF($C35&gt;0,ROUND(SUM((Z35*HLOOKUP(CONCATENATE("FY",RIGHT($C$1,4)+4),Rates!$A$4:$Z$28,17,FALSE)),(HLOOKUP(CONCATENATE("FY",RIGHT($C$1,4)+4),Rates!$A$4:$Z$28,8,FALSE)*(('Cover Page'!$G$33-('Cover Page'!$D$33-1))/14)*X35),(AA35*HLOOKUP(CONCATENATE("FY",RIGHT($C$1,4)+4),Rates!$A$4:$Z$28,19,FALSE))),0),0)</f>
        <v>0</v>
      </c>
      <c r="AC35" s="279">
        <f>$C35*(1+'Cover Page'!$I$29)</f>
        <v>0</v>
      </c>
      <c r="AD35" s="279">
        <f>AC35*(1+'Cover Page'!$I$30)</f>
        <v>0</v>
      </c>
      <c r="AE35" s="279">
        <f>AD35*(1+'Cover Page'!$I$31)</f>
        <v>0</v>
      </c>
      <c r="AF35" s="279">
        <f>AE35*(1+'Cover Page'!$I$32)</f>
        <v>0</v>
      </c>
      <c r="AG35" s="279">
        <f>AF35*(1+'Cover Page'!$I$33)</f>
        <v>0</v>
      </c>
    </row>
    <row r="36" spans="1:33">
      <c r="A36" s="193" t="s">
        <v>16</v>
      </c>
      <c r="B36" s="220" t="s">
        <v>68</v>
      </c>
      <c r="C36" s="207">
        <v>0</v>
      </c>
      <c r="D36" s="199">
        <v>0</v>
      </c>
      <c r="E36" s="225">
        <v>0</v>
      </c>
      <c r="F36" s="298">
        <f t="shared" si="5"/>
        <v>0</v>
      </c>
      <c r="G36" s="298">
        <f>ROUND((($C36*(1+'Cover Page'!$I$29))/9)*3*E36,0)</f>
        <v>0</v>
      </c>
      <c r="H36" s="299">
        <f>IF($C36&gt;0,ROUND(SUM((F36*HLOOKUP($C$1,Rates!$A$4:$Z$28,17,FALSE)),(HLOOKUP($C$1,Rates!$A$4:$Z$28,8,FALSE)*(('Cover Page'!$G$29-('Cover Page'!$D$29-1))/14)*D36),(G36*HLOOKUP($C$1,Rates!$A$4:$Z$28,19,FALSE))),0),0)</f>
        <v>0</v>
      </c>
      <c r="I36" s="199">
        <v>0</v>
      </c>
      <c r="J36" s="225">
        <v>0</v>
      </c>
      <c r="K36" s="298">
        <f t="shared" si="6"/>
        <v>0</v>
      </c>
      <c r="L36" s="298">
        <f>ROUND(((($C36*(1+'Cover Page'!$I$29))*(1+'Cover Page'!$I$30))/9)*3*J36,0)</f>
        <v>0</v>
      </c>
      <c r="M36" s="299">
        <f>IF($C36&gt;0,ROUND(SUM((K36*HLOOKUP(CONCATENATE("FY",RIGHT($C$1,4)+1),Rates!$A$4:$Z$28,17,FALSE)),(HLOOKUP(CONCATENATE("FY",RIGHT($C$1,4)+1),Rates!$A$4:$Z$28,8,FALSE)*(('Cover Page'!$G$30-('Cover Page'!$D$30-1))/14)*I36),(L36*HLOOKUP(CONCATENATE("FY",RIGHT($C$1,4)+1),Rates!$A$4:$Z$28,19,FALSE))),0),0)</f>
        <v>0</v>
      </c>
      <c r="N36" s="199">
        <v>0</v>
      </c>
      <c r="O36" s="225">
        <v>0</v>
      </c>
      <c r="P36" s="298">
        <f t="shared" si="7"/>
        <v>0</v>
      </c>
      <c r="Q36" s="298">
        <f>ROUND((((($C36*(1+'Cover Page'!$I$29))*(1+'Cover Page'!$I$30))*(1+'Cover Page'!$I$31))/9)*3*O36,0)</f>
        <v>0</v>
      </c>
      <c r="R36" s="299">
        <f>IF($C36&gt;0,ROUND(SUM((P36*HLOOKUP(CONCATENATE("FY",RIGHT($C$1,4)+2),Rates!$A$4:$Z$28,17,FALSE)),(HLOOKUP(CONCATENATE("FY",RIGHT($C$1,4)+2),Rates!$A$4:$Z$28,8,FALSE)*(('Cover Page'!$G$31-('Cover Page'!$D$31-1))/14)*N36),(Q36*HLOOKUP(CONCATENATE("FY",RIGHT($C$1,4)+2),Rates!$A$4:$Z$28,19,FALSE))),0),0)</f>
        <v>0</v>
      </c>
      <c r="S36" s="199">
        <v>0</v>
      </c>
      <c r="T36" s="225">
        <v>0</v>
      </c>
      <c r="U36" s="298">
        <f t="shared" si="8"/>
        <v>0</v>
      </c>
      <c r="V36" s="298">
        <f>ROUND(((((($C36*(1+'Cover Page'!$I$29))*(1+'Cover Page'!$I$30))*(1+'Cover Page'!$I$31))*(1+'Cover Page'!$I$32))/9)*3*T36,0)</f>
        <v>0</v>
      </c>
      <c r="W36" s="299">
        <f>IF($C36&gt;0,ROUND(SUM((U36*HLOOKUP(CONCATENATE("FY",RIGHT($C$1,4)+3),Rates!$A$4:$Z$28,17,FALSE)),(HLOOKUP(CONCATENATE("FY",RIGHT($C$1,4)+3),Rates!$A$4:$Z$28,8,FALSE)*(('Cover Page'!$G$32-('Cover Page'!$D$32-1))/14)*S36),(V36*HLOOKUP(CONCATENATE("FY",RIGHT($C$1,4)+3),Rates!$A$4:$Z$28,19,FALSE))),0),0)</f>
        <v>0</v>
      </c>
      <c r="X36" s="199">
        <v>0</v>
      </c>
      <c r="Y36" s="225">
        <v>0</v>
      </c>
      <c r="Z36" s="298">
        <f t="shared" si="9"/>
        <v>0</v>
      </c>
      <c r="AA36" s="298">
        <f>ROUND((((((($C36*(1+'Cover Page'!$I$29))*(1+'Cover Page'!$I$30))*(1+'Cover Page'!$I$31))*(1+'Cover Page'!$I$32))*(1+'Cover Page'!$I$33))/9)*3*Y36,0)</f>
        <v>0</v>
      </c>
      <c r="AB36" s="299">
        <f>IF($C36&gt;0,ROUND(SUM((Z36*HLOOKUP(CONCATENATE("FY",RIGHT($C$1,4)+4),Rates!$A$4:$Z$28,17,FALSE)),(HLOOKUP(CONCATENATE("FY",RIGHT($C$1,4)+4),Rates!$A$4:$Z$28,8,FALSE)*(('Cover Page'!$G$33-('Cover Page'!$D$33-1))/14)*X36),(AA36*HLOOKUP(CONCATENATE("FY",RIGHT($C$1,4)+4),Rates!$A$4:$Z$28,19,FALSE))),0),0)</f>
        <v>0</v>
      </c>
      <c r="AC36" s="279">
        <f>$C36*(1+'Cover Page'!$I$29)</f>
        <v>0</v>
      </c>
      <c r="AD36" s="279">
        <f>AC36*(1+'Cover Page'!$I$30)</f>
        <v>0</v>
      </c>
      <c r="AE36" s="279">
        <f>AD36*(1+'Cover Page'!$I$31)</f>
        <v>0</v>
      </c>
      <c r="AF36" s="279">
        <f>AE36*(1+'Cover Page'!$I$32)</f>
        <v>0</v>
      </c>
      <c r="AG36" s="279">
        <f>AF36*(1+'Cover Page'!$I$33)</f>
        <v>0</v>
      </c>
    </row>
    <row r="37" spans="1:33">
      <c r="A37" s="193" t="s">
        <v>16</v>
      </c>
      <c r="B37" s="220" t="s">
        <v>68</v>
      </c>
      <c r="C37" s="207">
        <v>0</v>
      </c>
      <c r="D37" s="199">
        <v>0</v>
      </c>
      <c r="E37" s="225">
        <v>0</v>
      </c>
      <c r="F37" s="298">
        <f t="shared" si="5"/>
        <v>0</v>
      </c>
      <c r="G37" s="298">
        <f>ROUND((($C37*(1+'Cover Page'!$I$29))/9)*3*E37,0)</f>
        <v>0</v>
      </c>
      <c r="H37" s="299">
        <f>IF($C37&gt;0,ROUND(SUM((F37*HLOOKUP($C$1,Rates!$A$4:$Z$28,17,FALSE)),(HLOOKUP($C$1,Rates!$A$4:$Z$28,8,FALSE)*(('Cover Page'!$G$29-('Cover Page'!$D$29-1))/14)*D37),(G37*HLOOKUP($C$1,Rates!$A$4:$Z$28,19,FALSE))),0),0)</f>
        <v>0</v>
      </c>
      <c r="I37" s="199">
        <v>0</v>
      </c>
      <c r="J37" s="225">
        <v>0</v>
      </c>
      <c r="K37" s="298">
        <f t="shared" si="6"/>
        <v>0</v>
      </c>
      <c r="L37" s="298">
        <f>ROUND(((($C37*(1+'Cover Page'!$I$29))*(1+'Cover Page'!$I$30))/9)*3*J37,0)</f>
        <v>0</v>
      </c>
      <c r="M37" s="299">
        <f>IF($C37&gt;0,ROUND(SUM((K37*HLOOKUP(CONCATENATE("FY",RIGHT($C$1,4)+1),Rates!$A$4:$Z$28,17,FALSE)),(HLOOKUP(CONCATENATE("FY",RIGHT($C$1,4)+1),Rates!$A$4:$Z$28,8,FALSE)*(('Cover Page'!$G$30-('Cover Page'!$D$30-1))/14)*I37),(L37*HLOOKUP(CONCATENATE("FY",RIGHT($C$1,4)+1),Rates!$A$4:$Z$28,19,FALSE))),0),0)</f>
        <v>0</v>
      </c>
      <c r="N37" s="199">
        <v>0</v>
      </c>
      <c r="O37" s="225">
        <v>0</v>
      </c>
      <c r="P37" s="298">
        <f t="shared" si="7"/>
        <v>0</v>
      </c>
      <c r="Q37" s="298">
        <f>ROUND((((($C37*(1+'Cover Page'!$I$29))*(1+'Cover Page'!$I$30))*(1+'Cover Page'!$I$31))/9)*3*O37,0)</f>
        <v>0</v>
      </c>
      <c r="R37" s="299">
        <f>IF($C37&gt;0,ROUND(SUM((P37*HLOOKUP(CONCATENATE("FY",RIGHT($C$1,4)+2),Rates!$A$4:$Z$28,17,FALSE)),(HLOOKUP(CONCATENATE("FY",RIGHT($C$1,4)+2),Rates!$A$4:$Z$28,8,FALSE)*(('Cover Page'!$G$31-('Cover Page'!$D$31-1))/14)*N37),(Q37*HLOOKUP(CONCATENATE("FY",RIGHT($C$1,4)+2),Rates!$A$4:$Z$28,19,FALSE))),0),0)</f>
        <v>0</v>
      </c>
      <c r="S37" s="199">
        <v>0</v>
      </c>
      <c r="T37" s="225">
        <v>0</v>
      </c>
      <c r="U37" s="298">
        <f t="shared" si="8"/>
        <v>0</v>
      </c>
      <c r="V37" s="298">
        <f>ROUND(((((($C37*(1+'Cover Page'!$I$29))*(1+'Cover Page'!$I$30))*(1+'Cover Page'!$I$31))*(1+'Cover Page'!$I$32))/9)*3*T37,0)</f>
        <v>0</v>
      </c>
      <c r="W37" s="299">
        <f>IF($C37&gt;0,ROUND(SUM((U37*HLOOKUP(CONCATENATE("FY",RIGHT($C$1,4)+3),Rates!$A$4:$Z$28,17,FALSE)),(HLOOKUP(CONCATENATE("FY",RIGHT($C$1,4)+3),Rates!$A$4:$Z$28,8,FALSE)*(('Cover Page'!$G$32-('Cover Page'!$D$32-1))/14)*S37),(V37*HLOOKUP(CONCATENATE("FY",RIGHT($C$1,4)+3),Rates!$A$4:$Z$28,19,FALSE))),0),0)</f>
        <v>0</v>
      </c>
      <c r="X37" s="199">
        <v>0</v>
      </c>
      <c r="Y37" s="225">
        <v>0</v>
      </c>
      <c r="Z37" s="298">
        <f t="shared" si="9"/>
        <v>0</v>
      </c>
      <c r="AA37" s="298">
        <f>ROUND((((((($C37*(1+'Cover Page'!$I$29))*(1+'Cover Page'!$I$30))*(1+'Cover Page'!$I$31))*(1+'Cover Page'!$I$32))*(1+'Cover Page'!$I$33))/9)*3*Y37,0)</f>
        <v>0</v>
      </c>
      <c r="AB37" s="299">
        <f>IF($C37&gt;0,ROUND(SUM((Z37*HLOOKUP(CONCATENATE("FY",RIGHT($C$1,4)+4),Rates!$A$4:$Z$28,17,FALSE)),(HLOOKUP(CONCATENATE("FY",RIGHT($C$1,4)+4),Rates!$A$4:$Z$28,8,FALSE)*(('Cover Page'!$G$33-('Cover Page'!$D$33-1))/14)*X37),(AA37*HLOOKUP(CONCATENATE("FY",RIGHT($C$1,4)+4),Rates!$A$4:$Z$28,19,FALSE))),0),0)</f>
        <v>0</v>
      </c>
      <c r="AC37" s="279">
        <f>$C37*(1+'Cover Page'!$I$29)</f>
        <v>0</v>
      </c>
      <c r="AD37" s="279">
        <f>AC37*(1+'Cover Page'!$I$30)</f>
        <v>0</v>
      </c>
      <c r="AE37" s="279">
        <f>AD37*(1+'Cover Page'!$I$31)</f>
        <v>0</v>
      </c>
      <c r="AF37" s="279">
        <f>AE37*(1+'Cover Page'!$I$32)</f>
        <v>0</v>
      </c>
      <c r="AG37" s="279">
        <f>AF37*(1+'Cover Page'!$I$33)</f>
        <v>0</v>
      </c>
    </row>
    <row r="38" spans="1:33">
      <c r="A38" s="193" t="s">
        <v>16</v>
      </c>
      <c r="B38" s="220" t="s">
        <v>68</v>
      </c>
      <c r="C38" s="207">
        <v>0</v>
      </c>
      <c r="D38" s="199">
        <v>0</v>
      </c>
      <c r="E38" s="225">
        <v>0</v>
      </c>
      <c r="F38" s="298">
        <f t="shared" si="5"/>
        <v>0</v>
      </c>
      <c r="G38" s="298">
        <f>ROUND((($C38*(1+'Cover Page'!$I$29))/9)*3*E38,0)</f>
        <v>0</v>
      </c>
      <c r="H38" s="299">
        <f>IF($C38&gt;0,ROUND(SUM((F38*HLOOKUP($C$1,Rates!$A$4:$Z$28,17,FALSE)),(HLOOKUP($C$1,Rates!$A$4:$Z$28,8,FALSE)*(('Cover Page'!$G$29-('Cover Page'!$D$29-1))/14)*D38),(G38*HLOOKUP($C$1,Rates!$A$4:$Z$28,19,FALSE))),0),0)</f>
        <v>0</v>
      </c>
      <c r="I38" s="199">
        <v>0</v>
      </c>
      <c r="J38" s="225">
        <v>0</v>
      </c>
      <c r="K38" s="298">
        <f t="shared" si="6"/>
        <v>0</v>
      </c>
      <c r="L38" s="298">
        <f>ROUND(((($C38*(1+'Cover Page'!$I$29))*(1+'Cover Page'!$I$30))/9)*3*J38,0)</f>
        <v>0</v>
      </c>
      <c r="M38" s="299">
        <f>IF($C38&gt;0,ROUND(SUM((K38*HLOOKUP(CONCATENATE("FY",RIGHT($C$1,4)+1),Rates!$A$4:$Z$28,17,FALSE)),(HLOOKUP(CONCATENATE("FY",RIGHT($C$1,4)+1),Rates!$A$4:$Z$28,8,FALSE)*(('Cover Page'!$G$30-('Cover Page'!$D$30-1))/14)*I38),(L38*HLOOKUP(CONCATENATE("FY",RIGHT($C$1,4)+1),Rates!$A$4:$Z$28,19,FALSE))),0),0)</f>
        <v>0</v>
      </c>
      <c r="N38" s="199">
        <v>0</v>
      </c>
      <c r="O38" s="225">
        <v>0</v>
      </c>
      <c r="P38" s="298">
        <f t="shared" si="7"/>
        <v>0</v>
      </c>
      <c r="Q38" s="298">
        <f>ROUND((((($C38*(1+'Cover Page'!$I$29))*(1+'Cover Page'!$I$30))*(1+'Cover Page'!$I$31))/9)*3*O38,0)</f>
        <v>0</v>
      </c>
      <c r="R38" s="299">
        <f>IF($C38&gt;0,ROUND(SUM((P38*HLOOKUP(CONCATENATE("FY",RIGHT($C$1,4)+2),Rates!$A$4:$Z$28,17,FALSE)),(HLOOKUP(CONCATENATE("FY",RIGHT($C$1,4)+2),Rates!$A$4:$Z$28,8,FALSE)*(('Cover Page'!$G$31-('Cover Page'!$D$31-1))/14)*N38),(Q38*HLOOKUP(CONCATENATE("FY",RIGHT($C$1,4)+2),Rates!$A$4:$Z$28,19,FALSE))),0),0)</f>
        <v>0</v>
      </c>
      <c r="S38" s="199">
        <v>0</v>
      </c>
      <c r="T38" s="225">
        <v>0</v>
      </c>
      <c r="U38" s="298">
        <f t="shared" si="8"/>
        <v>0</v>
      </c>
      <c r="V38" s="298">
        <f>ROUND(((((($C38*(1+'Cover Page'!$I$29))*(1+'Cover Page'!$I$30))*(1+'Cover Page'!$I$31))*(1+'Cover Page'!$I$32))/9)*3*T38,0)</f>
        <v>0</v>
      </c>
      <c r="W38" s="299">
        <f>IF($C38&gt;0,ROUND(SUM((U38*HLOOKUP(CONCATENATE("FY",RIGHT($C$1,4)+3),Rates!$A$4:$Z$28,17,FALSE)),(HLOOKUP(CONCATENATE("FY",RIGHT($C$1,4)+3),Rates!$A$4:$Z$28,8,FALSE)*(('Cover Page'!$G$32-('Cover Page'!$D$32-1))/14)*S38),(V38*HLOOKUP(CONCATENATE("FY",RIGHT($C$1,4)+3),Rates!$A$4:$Z$28,19,FALSE))),0),0)</f>
        <v>0</v>
      </c>
      <c r="X38" s="199">
        <v>0</v>
      </c>
      <c r="Y38" s="225">
        <v>0</v>
      </c>
      <c r="Z38" s="298">
        <f t="shared" si="9"/>
        <v>0</v>
      </c>
      <c r="AA38" s="298">
        <f>ROUND((((((($C38*(1+'Cover Page'!$I$29))*(1+'Cover Page'!$I$30))*(1+'Cover Page'!$I$31))*(1+'Cover Page'!$I$32))*(1+'Cover Page'!$I$33))/9)*3*Y38,0)</f>
        <v>0</v>
      </c>
      <c r="AB38" s="299">
        <f>IF($C38&gt;0,ROUND(SUM((Z38*HLOOKUP(CONCATENATE("FY",RIGHT($C$1,4)+4),Rates!$A$4:$Z$28,17,FALSE)),(HLOOKUP(CONCATENATE("FY",RIGHT($C$1,4)+4),Rates!$A$4:$Z$28,8,FALSE)*(('Cover Page'!$G$33-('Cover Page'!$D$33-1))/14)*X38),(AA38*HLOOKUP(CONCATENATE("FY",RIGHT($C$1,4)+4),Rates!$A$4:$Z$28,19,FALSE))),0),0)</f>
        <v>0</v>
      </c>
      <c r="AC38" s="279">
        <f>$C38*(1+'Cover Page'!$I$29)</f>
        <v>0</v>
      </c>
      <c r="AD38" s="279">
        <f>AC38*(1+'Cover Page'!$I$30)</f>
        <v>0</v>
      </c>
      <c r="AE38" s="279">
        <f>AD38*(1+'Cover Page'!$I$31)</f>
        <v>0</v>
      </c>
      <c r="AF38" s="279">
        <f>AE38*(1+'Cover Page'!$I$32)</f>
        <v>0</v>
      </c>
      <c r="AG38" s="279">
        <f>AF38*(1+'Cover Page'!$I$33)</f>
        <v>0</v>
      </c>
    </row>
    <row r="39" spans="1:33" ht="15" thickBot="1">
      <c r="A39" s="194" t="s">
        <v>16</v>
      </c>
      <c r="B39" s="195" t="s">
        <v>68</v>
      </c>
      <c r="C39" s="208">
        <v>0</v>
      </c>
      <c r="D39" s="200">
        <v>0</v>
      </c>
      <c r="E39" s="201">
        <v>0</v>
      </c>
      <c r="F39" s="300">
        <f>ROUND($AC39*D39,0)</f>
        <v>0</v>
      </c>
      <c r="G39" s="300">
        <f>ROUND((($C39*(1+'Cover Page'!$I$29))/9)*3*E39,0)</f>
        <v>0</v>
      </c>
      <c r="H39" s="301">
        <f>IF($C39&gt;0,ROUND(SUM((F39*HLOOKUP($C$1,Rates!$A$4:$Z$28,17,FALSE)),(HLOOKUP($C$1,Rates!$A$4:$Z$28,8,FALSE)*(('Cover Page'!$G$29-('Cover Page'!$D$29-1))/14)*D39),(G39*HLOOKUP($C$1,Rates!$A$4:$Z$28,19,FALSE))),0),0)</f>
        <v>0</v>
      </c>
      <c r="I39" s="200">
        <v>0</v>
      </c>
      <c r="J39" s="201">
        <v>0</v>
      </c>
      <c r="K39" s="300">
        <f t="shared" si="6"/>
        <v>0</v>
      </c>
      <c r="L39" s="300">
        <f>ROUND(((($C39*(1+'Cover Page'!$I$29))*(1+'Cover Page'!$I$30))/9)*3*J39,0)</f>
        <v>0</v>
      </c>
      <c r="M39" s="301">
        <f>IF($C39&gt;0,ROUND(SUM((K39*HLOOKUP(CONCATENATE("FY",RIGHT($C$1,4)+1),Rates!$A$4:$Z$28,17,FALSE)),(HLOOKUP(CONCATENATE("FY",RIGHT($C$1,4)+1),Rates!$A$4:$Z$28,8,FALSE)*(('Cover Page'!$G$30-('Cover Page'!$D$30-1))/14)*I39),(L39*HLOOKUP(CONCATENATE("FY",RIGHT($C$1,4)+1),Rates!$A$4:$Z$28,19,FALSE))),0),0)</f>
        <v>0</v>
      </c>
      <c r="N39" s="200">
        <v>0</v>
      </c>
      <c r="O39" s="201">
        <v>0</v>
      </c>
      <c r="P39" s="300">
        <f t="shared" si="7"/>
        <v>0</v>
      </c>
      <c r="Q39" s="300">
        <f>ROUND((((($C39*(1+'Cover Page'!$I$29))*(1+'Cover Page'!$I$30))*(1+'Cover Page'!$I$31))/9)*3*O39,0)</f>
        <v>0</v>
      </c>
      <c r="R39" s="301">
        <f>IF($C39&gt;0,ROUND(SUM((P39*HLOOKUP(CONCATENATE("FY",RIGHT($C$1,4)+2),Rates!$A$4:$Z$28,17,FALSE)),(HLOOKUP(CONCATENATE("FY",RIGHT($C$1,4)+2),Rates!$A$4:$Z$28,8,FALSE)*(('Cover Page'!$G$31-('Cover Page'!$D$31-1))/14)*N39),(Q39*HLOOKUP(CONCATENATE("FY",RIGHT($C$1,4)+2),Rates!$A$4:$Z$28,19,FALSE))),0),0)</f>
        <v>0</v>
      </c>
      <c r="S39" s="200">
        <v>0</v>
      </c>
      <c r="T39" s="201">
        <v>0</v>
      </c>
      <c r="U39" s="300">
        <f t="shared" si="8"/>
        <v>0</v>
      </c>
      <c r="V39" s="300">
        <f>ROUND(((((($C39*(1+'Cover Page'!$I$29))*(1+'Cover Page'!$I$30))*(1+'Cover Page'!$I$31))*(1+'Cover Page'!$I$32))/9)*3*T39,0)</f>
        <v>0</v>
      </c>
      <c r="W39" s="301">
        <f>IF($C39&gt;0,ROUND(SUM((U39*HLOOKUP(CONCATENATE("FY",RIGHT($C$1,4)+3),Rates!$A$4:$Z$28,17,FALSE)),(HLOOKUP(CONCATENATE("FY",RIGHT($C$1,4)+3),Rates!$A$4:$Z$28,8,FALSE)*(('Cover Page'!$G$32-('Cover Page'!$D$32-1))/14)*S39),(V39*HLOOKUP(CONCATENATE("FY",RIGHT($C$1,4)+3),Rates!$A$4:$Z$28,19,FALSE))),0),0)</f>
        <v>0</v>
      </c>
      <c r="X39" s="200">
        <v>0</v>
      </c>
      <c r="Y39" s="201">
        <v>0</v>
      </c>
      <c r="Z39" s="300">
        <f t="shared" si="9"/>
        <v>0</v>
      </c>
      <c r="AA39" s="300">
        <f>ROUND((((((($C39*(1+'Cover Page'!$I$29))*(1+'Cover Page'!$I$30))*(1+'Cover Page'!$I$31))*(1+'Cover Page'!$I$32))*(1+'Cover Page'!$I$33))/9)*3*Y39,0)</f>
        <v>0</v>
      </c>
      <c r="AB39" s="301">
        <f>IF($C39&gt;0,ROUND(SUM((Z39*HLOOKUP(CONCATENATE("FY",RIGHT($C$1,4)+4),Rates!$A$4:$Z$28,17,FALSE)),(HLOOKUP(CONCATENATE("FY",RIGHT($C$1,4)+4),Rates!$A$4:$Z$28,8,FALSE)*(('Cover Page'!$G$33-('Cover Page'!$D$33-1))/14)*X39),(AA39*HLOOKUP(CONCATENATE("FY",RIGHT($C$1,4)+4),Rates!$A$4:$Z$28,19,FALSE))),0),0)</f>
        <v>0</v>
      </c>
      <c r="AC39" s="279">
        <f>$C39*(1+'Cover Page'!$I$29)</f>
        <v>0</v>
      </c>
      <c r="AD39" s="279">
        <f>AC39*(1+'Cover Page'!$I$30)</f>
        <v>0</v>
      </c>
      <c r="AE39" s="279">
        <f>AD39*(1+'Cover Page'!$I$31)</f>
        <v>0</v>
      </c>
      <c r="AF39" s="279">
        <f>AE39*(1+'Cover Page'!$I$32)</f>
        <v>0</v>
      </c>
      <c r="AG39" s="279">
        <f>AF39*(1+'Cover Page'!$I$33)</f>
        <v>0</v>
      </c>
    </row>
    <row r="40" spans="1:33" ht="15" thickBot="1">
      <c r="A40" s="483"/>
      <c r="B40" s="483"/>
      <c r="C40" s="483"/>
      <c r="D40" s="483"/>
      <c r="E40" s="483"/>
      <c r="F40" s="483"/>
      <c r="G40" s="483"/>
      <c r="H40" s="483"/>
      <c r="I40" s="483"/>
      <c r="J40" s="483"/>
      <c r="K40" s="483"/>
      <c r="L40" s="483"/>
      <c r="M40" s="483"/>
      <c r="N40" s="483"/>
      <c r="O40" s="483"/>
      <c r="P40" s="483"/>
      <c r="Q40" s="483"/>
      <c r="R40" s="483"/>
      <c r="S40" s="483"/>
      <c r="T40" s="483"/>
      <c r="U40" s="483"/>
      <c r="V40" s="483"/>
      <c r="W40" s="483"/>
      <c r="X40" s="483"/>
      <c r="Y40" s="483"/>
      <c r="Z40" s="483"/>
      <c r="AA40" s="483"/>
      <c r="AB40" s="484"/>
    </row>
    <row r="41" spans="1:33" ht="16.8">
      <c r="A41" s="302" t="s">
        <v>20</v>
      </c>
      <c r="B41" s="303"/>
      <c r="C41" s="304"/>
      <c r="D41" s="514" t="s">
        <v>11</v>
      </c>
      <c r="E41" s="493"/>
      <c r="F41" s="493"/>
      <c r="G41" s="493"/>
      <c r="H41" s="515"/>
      <c r="I41" s="493" t="s">
        <v>11</v>
      </c>
      <c r="J41" s="493"/>
      <c r="K41" s="493"/>
      <c r="L41" s="493"/>
      <c r="M41" s="494"/>
      <c r="N41" s="492" t="s">
        <v>11</v>
      </c>
      <c r="O41" s="493"/>
      <c r="P41" s="493"/>
      <c r="Q41" s="493"/>
      <c r="R41" s="494"/>
      <c r="S41" s="492" t="s">
        <v>11</v>
      </c>
      <c r="T41" s="493"/>
      <c r="U41" s="493"/>
      <c r="V41" s="493"/>
      <c r="W41" s="494"/>
      <c r="X41" s="492" t="s">
        <v>11</v>
      </c>
      <c r="Y41" s="493"/>
      <c r="Z41" s="493"/>
      <c r="AA41" s="493"/>
      <c r="AB41" s="494"/>
    </row>
    <row r="42" spans="1:33" ht="26.1" customHeight="1" thickBot="1">
      <c r="A42" s="305" t="s">
        <v>16</v>
      </c>
      <c r="B42" s="306"/>
      <c r="C42" s="307" t="s">
        <v>21</v>
      </c>
      <c r="D42" s="308" t="s">
        <v>22</v>
      </c>
      <c r="E42" s="309" t="s">
        <v>23</v>
      </c>
      <c r="F42" s="295" t="s">
        <v>18</v>
      </c>
      <c r="G42" s="310" t="s">
        <v>19</v>
      </c>
      <c r="H42" s="311" t="s">
        <v>15</v>
      </c>
      <c r="I42" s="309" t="s">
        <v>22</v>
      </c>
      <c r="J42" s="312" t="s">
        <v>23</v>
      </c>
      <c r="K42" s="310" t="s">
        <v>18</v>
      </c>
      <c r="L42" s="287" t="s">
        <v>19</v>
      </c>
      <c r="M42" s="313" t="s">
        <v>15</v>
      </c>
      <c r="N42" s="314" t="s">
        <v>22</v>
      </c>
      <c r="O42" s="309" t="s">
        <v>23</v>
      </c>
      <c r="P42" s="310" t="s">
        <v>18</v>
      </c>
      <c r="Q42" s="310" t="s">
        <v>19</v>
      </c>
      <c r="R42" s="315" t="s">
        <v>15</v>
      </c>
      <c r="S42" s="314" t="s">
        <v>22</v>
      </c>
      <c r="T42" s="309" t="s">
        <v>23</v>
      </c>
      <c r="U42" s="310" t="s">
        <v>18</v>
      </c>
      <c r="V42" s="310" t="s">
        <v>19</v>
      </c>
      <c r="W42" s="315" t="s">
        <v>15</v>
      </c>
      <c r="X42" s="314" t="s">
        <v>22</v>
      </c>
      <c r="Y42" s="309" t="s">
        <v>23</v>
      </c>
      <c r="Z42" s="310" t="s">
        <v>18</v>
      </c>
      <c r="AA42" s="310" t="s">
        <v>19</v>
      </c>
      <c r="AB42" s="315" t="s">
        <v>15</v>
      </c>
    </row>
    <row r="43" spans="1:33">
      <c r="A43" s="510" t="s">
        <v>16</v>
      </c>
      <c r="B43" s="511"/>
      <c r="C43" s="206">
        <v>0</v>
      </c>
      <c r="D43" s="219">
        <v>0</v>
      </c>
      <c r="E43" s="196">
        <v>0</v>
      </c>
      <c r="F43" s="316">
        <f>ROUND($AC43*D43,0)</f>
        <v>0</v>
      </c>
      <c r="G43" s="316">
        <f>ROUND($AC43*E43,0)</f>
        <v>0</v>
      </c>
      <c r="H43" s="317">
        <f>ROUND(G43*HLOOKUP($C$1,Rates!$A$4:$Z$28,21,FALSE),0)</f>
        <v>0</v>
      </c>
      <c r="I43" s="196">
        <v>0</v>
      </c>
      <c r="J43" s="196">
        <v>0</v>
      </c>
      <c r="K43" s="318">
        <f>ROUND($AD43*I43,0)</f>
        <v>0</v>
      </c>
      <c r="L43" s="318">
        <f>ROUND($AD43*J43,0)</f>
        <v>0</v>
      </c>
      <c r="M43" s="317">
        <f>ROUND(L43*HLOOKUP(CONCATENATE("FY",RIGHT($C$1,4)+1),Rates!$A$4:$Z$28,21,FALSE),0)</f>
        <v>0</v>
      </c>
      <c r="N43" s="182">
        <v>0</v>
      </c>
      <c r="O43" s="183">
        <v>0</v>
      </c>
      <c r="P43" s="318">
        <f>ROUND($AE43*N43,0)</f>
        <v>0</v>
      </c>
      <c r="Q43" s="318">
        <f>ROUND($AE43*O43,0)</f>
        <v>0</v>
      </c>
      <c r="R43" s="317">
        <f>ROUND(Q43*HLOOKUP(CONCATENATE("FY",RIGHT($C$1,4)+2),Rates!$A$4:$Z$28,21,FALSE),0)</f>
        <v>0</v>
      </c>
      <c r="S43" s="182">
        <v>0</v>
      </c>
      <c r="T43" s="183">
        <v>0</v>
      </c>
      <c r="U43" s="318">
        <f>ROUND($AF43*S43,0)</f>
        <v>0</v>
      </c>
      <c r="V43" s="318">
        <f>ROUND($AF43*T43,0)</f>
        <v>0</v>
      </c>
      <c r="W43" s="317">
        <f>ROUND(V43*HLOOKUP(CONCATENATE("FY",RIGHT($C$1,4)+3),Rates!$A$4:$Z$28,21,FALSE),0)</f>
        <v>0</v>
      </c>
      <c r="X43" s="182">
        <v>0</v>
      </c>
      <c r="Y43" s="183">
        <v>0</v>
      </c>
      <c r="Z43" s="318">
        <f>ROUND($AG43*X43,0)</f>
        <v>0</v>
      </c>
      <c r="AA43" s="318">
        <f>ROUND($AG43*Y43,0)</f>
        <v>0</v>
      </c>
      <c r="AB43" s="317">
        <f>ROUND(AA43*HLOOKUP(CONCATENATE("FY",RIGHT($C$1,4)+4),Rates!$A$4:$Z$28,21,FALSE),0)</f>
        <v>0</v>
      </c>
      <c r="AC43" s="279">
        <f>$C43*(1+'Cover Page'!$J$29)</f>
        <v>0</v>
      </c>
      <c r="AD43" s="279">
        <f>AC43*(1+'Cover Page'!$J$30)</f>
        <v>0</v>
      </c>
      <c r="AE43" s="279">
        <f>AD43*(1+'Cover Page'!$J$31)</f>
        <v>0</v>
      </c>
      <c r="AF43" s="279">
        <f>AE43*(1+'Cover Page'!$J$32)</f>
        <v>0</v>
      </c>
      <c r="AG43" s="279">
        <f>AF43*(1+'Cover Page'!$J$33)</f>
        <v>0</v>
      </c>
    </row>
    <row r="44" spans="1:33">
      <c r="A44" s="512" t="s">
        <v>16</v>
      </c>
      <c r="B44" s="513"/>
      <c r="C44" s="207">
        <v>0</v>
      </c>
      <c r="D44" s="218">
        <v>0</v>
      </c>
      <c r="E44" s="183">
        <v>0</v>
      </c>
      <c r="F44" s="318">
        <f t="shared" ref="F44:F51" si="10">ROUND($AC44*D44,0)</f>
        <v>0</v>
      </c>
      <c r="G44" s="318">
        <f t="shared" ref="G44:G51" si="11">ROUND($AC44*E44,0)</f>
        <v>0</v>
      </c>
      <c r="H44" s="319">
        <f>ROUND(G44*HLOOKUP($C$1,Rates!$A$4:$Z$28,21,FALSE),0)</f>
        <v>0</v>
      </c>
      <c r="I44" s="183">
        <v>0</v>
      </c>
      <c r="J44" s="183">
        <v>0</v>
      </c>
      <c r="K44" s="318">
        <f t="shared" ref="K44:K51" si="12">ROUND($AD44*I44,0)</f>
        <v>0</v>
      </c>
      <c r="L44" s="318">
        <f t="shared" ref="L44:L51" si="13">ROUND($AD44*J44,0)</f>
        <v>0</v>
      </c>
      <c r="M44" s="319">
        <f>ROUND(L44*HLOOKUP(CONCATENATE("FY",RIGHT($C$1,4)+1),Rates!$A$4:$Z$28,21,FALSE),0)</f>
        <v>0</v>
      </c>
      <c r="N44" s="182">
        <v>0</v>
      </c>
      <c r="O44" s="183">
        <v>0</v>
      </c>
      <c r="P44" s="318">
        <f t="shared" ref="P44:P51" si="14">ROUND($AE44*N44,0)</f>
        <v>0</v>
      </c>
      <c r="Q44" s="318">
        <f t="shared" ref="Q44:Q51" si="15">ROUND($AE44*O44,0)</f>
        <v>0</v>
      </c>
      <c r="R44" s="319">
        <f>ROUND(Q44*HLOOKUP(CONCATENATE("FY",RIGHT($C$1,4)+2),Rates!$A$4:$Z$28,21,FALSE),0)</f>
        <v>0</v>
      </c>
      <c r="S44" s="182">
        <v>0</v>
      </c>
      <c r="T44" s="183">
        <v>0</v>
      </c>
      <c r="U44" s="318">
        <f t="shared" ref="U44:U51" si="16">ROUND($AF44*S44,0)</f>
        <v>0</v>
      </c>
      <c r="V44" s="318">
        <f t="shared" ref="V44:V51" si="17">ROUND($AF44*T44,0)</f>
        <v>0</v>
      </c>
      <c r="W44" s="319">
        <f>ROUND(V44*HLOOKUP(CONCATENATE("FY",RIGHT($C$1,4)+3),Rates!$A$4:$Z$28,21,FALSE),0)</f>
        <v>0</v>
      </c>
      <c r="X44" s="182">
        <v>0</v>
      </c>
      <c r="Y44" s="183">
        <v>0</v>
      </c>
      <c r="Z44" s="318">
        <f t="shared" ref="Z44:Z51" si="18">ROUND($AG44*X44,0)</f>
        <v>0</v>
      </c>
      <c r="AA44" s="318">
        <f t="shared" ref="AA44:AA51" si="19">ROUND($AG44*Y44,0)</f>
        <v>0</v>
      </c>
      <c r="AB44" s="319">
        <f>ROUND(AA44*HLOOKUP(CONCATENATE("FY",RIGHT($C$1,4)+4),Rates!$A$4:$Z$28,21,FALSE),0)</f>
        <v>0</v>
      </c>
      <c r="AC44" s="279">
        <f>$C44*(1+'Cover Page'!$J$29)</f>
        <v>0</v>
      </c>
      <c r="AD44" s="279">
        <f>AC44*(1+'Cover Page'!$J$30)</f>
        <v>0</v>
      </c>
      <c r="AE44" s="279">
        <f>AD44*(1+'Cover Page'!$J$31)</f>
        <v>0</v>
      </c>
      <c r="AF44" s="279">
        <f>AE44*(1+'Cover Page'!$J$32)</f>
        <v>0</v>
      </c>
      <c r="AG44" s="279">
        <f>AF44*(1+'Cover Page'!$J$33)</f>
        <v>0</v>
      </c>
    </row>
    <row r="45" spans="1:33">
      <c r="A45" s="512" t="s">
        <v>16</v>
      </c>
      <c r="B45" s="513"/>
      <c r="C45" s="207">
        <v>0</v>
      </c>
      <c r="D45" s="218">
        <v>0</v>
      </c>
      <c r="E45" s="183">
        <v>0</v>
      </c>
      <c r="F45" s="318">
        <f t="shared" si="10"/>
        <v>0</v>
      </c>
      <c r="G45" s="318">
        <f t="shared" si="11"/>
        <v>0</v>
      </c>
      <c r="H45" s="319">
        <f>ROUND(G45*HLOOKUP($C$1,Rates!$A$4:$Z$28,21,FALSE),0)</f>
        <v>0</v>
      </c>
      <c r="I45" s="183">
        <v>0</v>
      </c>
      <c r="J45" s="183">
        <v>0</v>
      </c>
      <c r="K45" s="318">
        <f t="shared" si="12"/>
        <v>0</v>
      </c>
      <c r="L45" s="318">
        <f t="shared" si="13"/>
        <v>0</v>
      </c>
      <c r="M45" s="319">
        <f>ROUND(L45*HLOOKUP(CONCATENATE("FY",RIGHT($C$1,4)+1),Rates!$A$4:$Z$28,21,FALSE),0)</f>
        <v>0</v>
      </c>
      <c r="N45" s="182">
        <v>0</v>
      </c>
      <c r="O45" s="183">
        <v>0</v>
      </c>
      <c r="P45" s="318">
        <f t="shared" si="14"/>
        <v>0</v>
      </c>
      <c r="Q45" s="318">
        <f t="shared" si="15"/>
        <v>0</v>
      </c>
      <c r="R45" s="319">
        <f>ROUND(Q45*HLOOKUP(CONCATENATE("FY",RIGHT($C$1,4)+2),Rates!$A$4:$Z$28,21,FALSE),0)</f>
        <v>0</v>
      </c>
      <c r="S45" s="182">
        <v>0</v>
      </c>
      <c r="T45" s="183">
        <v>0</v>
      </c>
      <c r="U45" s="318">
        <f t="shared" si="16"/>
        <v>0</v>
      </c>
      <c r="V45" s="318">
        <f t="shared" si="17"/>
        <v>0</v>
      </c>
      <c r="W45" s="319">
        <f>ROUND(V45*HLOOKUP(CONCATENATE("FY",RIGHT($C$1,4)+3),Rates!$A$4:$Z$28,21,FALSE),0)</f>
        <v>0</v>
      </c>
      <c r="X45" s="182">
        <v>0</v>
      </c>
      <c r="Y45" s="183">
        <v>0</v>
      </c>
      <c r="Z45" s="318">
        <f t="shared" si="18"/>
        <v>0</v>
      </c>
      <c r="AA45" s="318">
        <f t="shared" si="19"/>
        <v>0</v>
      </c>
      <c r="AB45" s="319">
        <f>ROUND(AA45*HLOOKUP(CONCATENATE("FY",RIGHT($C$1,4)+4),Rates!$A$4:$Z$28,21,FALSE),0)</f>
        <v>0</v>
      </c>
      <c r="AC45" s="279">
        <f>$C45*(1+'Cover Page'!$J$29)</f>
        <v>0</v>
      </c>
      <c r="AD45" s="279">
        <f>AC45*(1+'Cover Page'!$J$30)</f>
        <v>0</v>
      </c>
      <c r="AE45" s="279">
        <f>AD45*(1+'Cover Page'!$J$31)</f>
        <v>0</v>
      </c>
      <c r="AF45" s="279">
        <f>AE45*(1+'Cover Page'!$J$32)</f>
        <v>0</v>
      </c>
      <c r="AG45" s="279">
        <f>AF45*(1+'Cover Page'!$J$33)</f>
        <v>0</v>
      </c>
    </row>
    <row r="46" spans="1:33">
      <c r="A46" s="512" t="s">
        <v>16</v>
      </c>
      <c r="B46" s="513"/>
      <c r="C46" s="207">
        <v>0</v>
      </c>
      <c r="D46" s="218">
        <v>0</v>
      </c>
      <c r="E46" s="183">
        <v>0</v>
      </c>
      <c r="F46" s="318">
        <f t="shared" si="10"/>
        <v>0</v>
      </c>
      <c r="G46" s="318">
        <f t="shared" si="11"/>
        <v>0</v>
      </c>
      <c r="H46" s="319">
        <f>ROUND(G46*HLOOKUP($C$1,Rates!$A$4:$Z$28,21,FALSE),0)</f>
        <v>0</v>
      </c>
      <c r="I46" s="183">
        <v>0</v>
      </c>
      <c r="J46" s="183">
        <v>0</v>
      </c>
      <c r="K46" s="318">
        <f t="shared" si="12"/>
        <v>0</v>
      </c>
      <c r="L46" s="318">
        <f t="shared" si="13"/>
        <v>0</v>
      </c>
      <c r="M46" s="319">
        <f>ROUND(L46*HLOOKUP(CONCATENATE("FY",RIGHT($C$1,4)+1),Rates!$A$4:$Z$28,21,FALSE),0)</f>
        <v>0</v>
      </c>
      <c r="N46" s="182">
        <v>0</v>
      </c>
      <c r="O46" s="183">
        <v>0</v>
      </c>
      <c r="P46" s="318">
        <f t="shared" si="14"/>
        <v>0</v>
      </c>
      <c r="Q46" s="318">
        <f t="shared" si="15"/>
        <v>0</v>
      </c>
      <c r="R46" s="319">
        <f>ROUND(Q46*HLOOKUP(CONCATENATE("FY",RIGHT($C$1,4)+2),Rates!$A$4:$Z$28,21,FALSE),0)</f>
        <v>0</v>
      </c>
      <c r="S46" s="182">
        <v>0</v>
      </c>
      <c r="T46" s="183">
        <v>0</v>
      </c>
      <c r="U46" s="318">
        <f t="shared" si="16"/>
        <v>0</v>
      </c>
      <c r="V46" s="318">
        <f t="shared" si="17"/>
        <v>0</v>
      </c>
      <c r="W46" s="319">
        <f>ROUND(V46*HLOOKUP(CONCATENATE("FY",RIGHT($C$1,4)+3),Rates!$A$4:$Z$28,21,FALSE),0)</f>
        <v>0</v>
      </c>
      <c r="X46" s="182">
        <v>0</v>
      </c>
      <c r="Y46" s="183">
        <v>0</v>
      </c>
      <c r="Z46" s="318">
        <f t="shared" si="18"/>
        <v>0</v>
      </c>
      <c r="AA46" s="318">
        <f t="shared" si="19"/>
        <v>0</v>
      </c>
      <c r="AB46" s="319">
        <f>ROUND(AA46*HLOOKUP(CONCATENATE("FY",RIGHT($C$1,4)+4),Rates!$A$4:$Z$28,21,FALSE),0)</f>
        <v>0</v>
      </c>
      <c r="AC46" s="279">
        <f>$C46*(1+'Cover Page'!$J$29)</f>
        <v>0</v>
      </c>
      <c r="AD46" s="279">
        <f>AC46*(1+'Cover Page'!$J$30)</f>
        <v>0</v>
      </c>
      <c r="AE46" s="279">
        <f>AD46*(1+'Cover Page'!$J$31)</f>
        <v>0</v>
      </c>
      <c r="AF46" s="279">
        <f>AE46*(1+'Cover Page'!$J$32)</f>
        <v>0</v>
      </c>
      <c r="AG46" s="279">
        <f>AF46*(1+'Cover Page'!$J$33)</f>
        <v>0</v>
      </c>
    </row>
    <row r="47" spans="1:33">
      <c r="A47" s="512" t="s">
        <v>16</v>
      </c>
      <c r="B47" s="513"/>
      <c r="C47" s="207">
        <v>0</v>
      </c>
      <c r="D47" s="218">
        <v>0</v>
      </c>
      <c r="E47" s="183">
        <v>0</v>
      </c>
      <c r="F47" s="318">
        <f t="shared" si="10"/>
        <v>0</v>
      </c>
      <c r="G47" s="318">
        <f t="shared" si="11"/>
        <v>0</v>
      </c>
      <c r="H47" s="319">
        <f>ROUND(G47*HLOOKUP($C$1,Rates!$A$4:$Z$28,21,FALSE),0)</f>
        <v>0</v>
      </c>
      <c r="I47" s="183">
        <v>0</v>
      </c>
      <c r="J47" s="183">
        <v>0</v>
      </c>
      <c r="K47" s="318">
        <f t="shared" si="12"/>
        <v>0</v>
      </c>
      <c r="L47" s="318">
        <f t="shared" si="13"/>
        <v>0</v>
      </c>
      <c r="M47" s="319">
        <f>ROUND(L47*HLOOKUP(CONCATENATE("FY",RIGHT($C$1,4)+1),Rates!$A$4:$Z$28,21,FALSE),0)</f>
        <v>0</v>
      </c>
      <c r="N47" s="182">
        <v>0</v>
      </c>
      <c r="O47" s="183">
        <v>0</v>
      </c>
      <c r="P47" s="318">
        <f t="shared" si="14"/>
        <v>0</v>
      </c>
      <c r="Q47" s="318">
        <f t="shared" si="15"/>
        <v>0</v>
      </c>
      <c r="R47" s="319">
        <f>ROUND(Q47*HLOOKUP(CONCATENATE("FY",RIGHT($C$1,4)+2),Rates!$A$4:$Z$28,21,FALSE),0)</f>
        <v>0</v>
      </c>
      <c r="S47" s="182">
        <v>0</v>
      </c>
      <c r="T47" s="183">
        <v>0</v>
      </c>
      <c r="U47" s="318">
        <f t="shared" si="16"/>
        <v>0</v>
      </c>
      <c r="V47" s="318">
        <f t="shared" si="17"/>
        <v>0</v>
      </c>
      <c r="W47" s="319">
        <f>ROUND(V47*HLOOKUP(CONCATENATE("FY",RIGHT($C$1,4)+3),Rates!$A$4:$Z$28,21,FALSE),0)</f>
        <v>0</v>
      </c>
      <c r="X47" s="182">
        <v>0</v>
      </c>
      <c r="Y47" s="183">
        <v>0</v>
      </c>
      <c r="Z47" s="318">
        <f t="shared" si="18"/>
        <v>0</v>
      </c>
      <c r="AA47" s="318">
        <f t="shared" si="19"/>
        <v>0</v>
      </c>
      <c r="AB47" s="319">
        <f>ROUND(AA47*HLOOKUP(CONCATENATE("FY",RIGHT($C$1,4)+4),Rates!$A$4:$Z$28,21,FALSE),0)</f>
        <v>0</v>
      </c>
      <c r="AC47" s="279">
        <f>$C47*(1+'Cover Page'!$J$29)</f>
        <v>0</v>
      </c>
      <c r="AD47" s="279">
        <f>AC47*(1+'Cover Page'!$J$30)</f>
        <v>0</v>
      </c>
      <c r="AE47" s="279">
        <f>AD47*(1+'Cover Page'!$J$31)</f>
        <v>0</v>
      </c>
      <c r="AF47" s="279">
        <f>AE47*(1+'Cover Page'!$J$32)</f>
        <v>0</v>
      </c>
      <c r="AG47" s="279">
        <f>AF47*(1+'Cover Page'!$J$33)</f>
        <v>0</v>
      </c>
    </row>
    <row r="48" spans="1:33">
      <c r="A48" s="512" t="s">
        <v>16</v>
      </c>
      <c r="B48" s="513"/>
      <c r="C48" s="207">
        <v>0</v>
      </c>
      <c r="D48" s="218">
        <v>0</v>
      </c>
      <c r="E48" s="183">
        <v>0</v>
      </c>
      <c r="F48" s="318">
        <f t="shared" si="10"/>
        <v>0</v>
      </c>
      <c r="G48" s="318">
        <f t="shared" si="11"/>
        <v>0</v>
      </c>
      <c r="H48" s="319">
        <f>ROUND(G48*HLOOKUP($C$1,Rates!$A$4:$Z$28,21,FALSE),0)</f>
        <v>0</v>
      </c>
      <c r="I48" s="183">
        <v>0</v>
      </c>
      <c r="J48" s="183">
        <v>0</v>
      </c>
      <c r="K48" s="318">
        <f t="shared" si="12"/>
        <v>0</v>
      </c>
      <c r="L48" s="318">
        <f t="shared" si="13"/>
        <v>0</v>
      </c>
      <c r="M48" s="319">
        <f>ROUND(L48*HLOOKUP(CONCATENATE("FY",RIGHT($C$1,4)+1),Rates!$A$4:$Z$28,21,FALSE),0)</f>
        <v>0</v>
      </c>
      <c r="N48" s="182">
        <v>0</v>
      </c>
      <c r="O48" s="183">
        <v>0</v>
      </c>
      <c r="P48" s="318">
        <f t="shared" si="14"/>
        <v>0</v>
      </c>
      <c r="Q48" s="318">
        <f t="shared" si="15"/>
        <v>0</v>
      </c>
      <c r="R48" s="319">
        <f>ROUND(Q48*HLOOKUP(CONCATENATE("FY",RIGHT($C$1,4)+2),Rates!$A$4:$Z$28,21,FALSE),0)</f>
        <v>0</v>
      </c>
      <c r="S48" s="182">
        <v>0</v>
      </c>
      <c r="T48" s="183">
        <v>0</v>
      </c>
      <c r="U48" s="318">
        <f t="shared" si="16"/>
        <v>0</v>
      </c>
      <c r="V48" s="318">
        <f t="shared" si="17"/>
        <v>0</v>
      </c>
      <c r="W48" s="319">
        <f>ROUND(V48*HLOOKUP(CONCATENATE("FY",RIGHT($C$1,4)+3),Rates!$A$4:$Z$28,21,FALSE),0)</f>
        <v>0</v>
      </c>
      <c r="X48" s="182">
        <v>0</v>
      </c>
      <c r="Y48" s="183">
        <v>0</v>
      </c>
      <c r="Z48" s="318">
        <f t="shared" si="18"/>
        <v>0</v>
      </c>
      <c r="AA48" s="318">
        <f t="shared" si="19"/>
        <v>0</v>
      </c>
      <c r="AB48" s="319">
        <f>ROUND(AA48*HLOOKUP(CONCATENATE("FY",RIGHT($C$1,4)+4),Rates!$A$4:$Z$28,21,FALSE),0)</f>
        <v>0</v>
      </c>
      <c r="AC48" s="279">
        <f>$C48*(1+'Cover Page'!$J$29)</f>
        <v>0</v>
      </c>
      <c r="AD48" s="279">
        <f>AC48*(1+'Cover Page'!$J$30)</f>
        <v>0</v>
      </c>
      <c r="AE48" s="279">
        <f>AD48*(1+'Cover Page'!$J$31)</f>
        <v>0</v>
      </c>
      <c r="AF48" s="279">
        <f>AE48*(1+'Cover Page'!$J$32)</f>
        <v>0</v>
      </c>
      <c r="AG48" s="279">
        <f>AF48*(1+'Cover Page'!$J$33)</f>
        <v>0</v>
      </c>
    </row>
    <row r="49" spans="1:33">
      <c r="A49" s="512" t="s">
        <v>16</v>
      </c>
      <c r="B49" s="513"/>
      <c r="C49" s="207">
        <v>0</v>
      </c>
      <c r="D49" s="218">
        <v>0</v>
      </c>
      <c r="E49" s="183">
        <v>0</v>
      </c>
      <c r="F49" s="318">
        <f t="shared" si="10"/>
        <v>0</v>
      </c>
      <c r="G49" s="318">
        <f t="shared" si="11"/>
        <v>0</v>
      </c>
      <c r="H49" s="319">
        <f>ROUND(G49*HLOOKUP($C$1,Rates!$A$4:$Z$28,21,FALSE),0)</f>
        <v>0</v>
      </c>
      <c r="I49" s="183">
        <v>0</v>
      </c>
      <c r="J49" s="183">
        <v>0</v>
      </c>
      <c r="K49" s="318">
        <f t="shared" si="12"/>
        <v>0</v>
      </c>
      <c r="L49" s="318">
        <f t="shared" si="13"/>
        <v>0</v>
      </c>
      <c r="M49" s="319">
        <f>ROUND(L49*HLOOKUP(CONCATENATE("FY",RIGHT($C$1,4)+1),Rates!$A$4:$Z$28,21,FALSE),0)</f>
        <v>0</v>
      </c>
      <c r="N49" s="182">
        <v>0</v>
      </c>
      <c r="O49" s="183">
        <v>0</v>
      </c>
      <c r="P49" s="318">
        <f t="shared" si="14"/>
        <v>0</v>
      </c>
      <c r="Q49" s="318">
        <f t="shared" si="15"/>
        <v>0</v>
      </c>
      <c r="R49" s="319">
        <f>ROUND(Q49*HLOOKUP(CONCATENATE("FY",RIGHT($C$1,4)+2),Rates!$A$4:$Z$28,21,FALSE),0)</f>
        <v>0</v>
      </c>
      <c r="S49" s="182">
        <v>0</v>
      </c>
      <c r="T49" s="183">
        <v>0</v>
      </c>
      <c r="U49" s="318">
        <f t="shared" si="16"/>
        <v>0</v>
      </c>
      <c r="V49" s="318">
        <f t="shared" si="17"/>
        <v>0</v>
      </c>
      <c r="W49" s="319">
        <f>ROUND(V49*HLOOKUP(CONCATENATE("FY",RIGHT($C$1,4)+3),Rates!$A$4:$Z$28,21,FALSE),0)</f>
        <v>0</v>
      </c>
      <c r="X49" s="182">
        <v>0</v>
      </c>
      <c r="Y49" s="183">
        <v>0</v>
      </c>
      <c r="Z49" s="318">
        <f t="shared" si="18"/>
        <v>0</v>
      </c>
      <c r="AA49" s="318">
        <f t="shared" si="19"/>
        <v>0</v>
      </c>
      <c r="AB49" s="319">
        <f>ROUND(AA49*HLOOKUP(CONCATENATE("FY",RIGHT($C$1,4)+4),Rates!$A$4:$Z$28,21,FALSE),0)</f>
        <v>0</v>
      </c>
      <c r="AC49" s="279">
        <f>$C49*(1+'Cover Page'!$J$29)</f>
        <v>0</v>
      </c>
      <c r="AD49" s="279">
        <f>AC49*(1+'Cover Page'!$J$30)</f>
        <v>0</v>
      </c>
      <c r="AE49" s="279">
        <f>AD49*(1+'Cover Page'!$J$31)</f>
        <v>0</v>
      </c>
      <c r="AF49" s="279">
        <f>AE49*(1+'Cover Page'!$J$32)</f>
        <v>0</v>
      </c>
      <c r="AG49" s="279">
        <f>AF49*(1+'Cover Page'!$J$33)</f>
        <v>0</v>
      </c>
    </row>
    <row r="50" spans="1:33">
      <c r="A50" s="512" t="s">
        <v>16</v>
      </c>
      <c r="B50" s="513"/>
      <c r="C50" s="207">
        <v>0</v>
      </c>
      <c r="D50" s="218">
        <v>0</v>
      </c>
      <c r="E50" s="183">
        <v>0</v>
      </c>
      <c r="F50" s="318">
        <f t="shared" si="10"/>
        <v>0</v>
      </c>
      <c r="G50" s="318">
        <f t="shared" si="11"/>
        <v>0</v>
      </c>
      <c r="H50" s="319">
        <f>ROUND(G50*HLOOKUP($C$1,Rates!$A$4:$Z$28,21,FALSE),0)</f>
        <v>0</v>
      </c>
      <c r="I50" s="183">
        <v>0</v>
      </c>
      <c r="J50" s="183">
        <v>0</v>
      </c>
      <c r="K50" s="318">
        <f t="shared" si="12"/>
        <v>0</v>
      </c>
      <c r="L50" s="318">
        <f t="shared" si="13"/>
        <v>0</v>
      </c>
      <c r="M50" s="319">
        <f>ROUND(L50*HLOOKUP(CONCATENATE("FY",RIGHT($C$1,4)+1),Rates!$A$4:$Z$28,21,FALSE),0)</f>
        <v>0</v>
      </c>
      <c r="N50" s="182">
        <v>0</v>
      </c>
      <c r="O50" s="183">
        <v>0</v>
      </c>
      <c r="P50" s="318">
        <f t="shared" si="14"/>
        <v>0</v>
      </c>
      <c r="Q50" s="318">
        <f t="shared" si="15"/>
        <v>0</v>
      </c>
      <c r="R50" s="319">
        <f>ROUND(Q50*HLOOKUP(CONCATENATE("FY",RIGHT($C$1,4)+2),Rates!$A$4:$Z$28,21,FALSE),0)</f>
        <v>0</v>
      </c>
      <c r="S50" s="182">
        <v>0</v>
      </c>
      <c r="T50" s="183">
        <v>0</v>
      </c>
      <c r="U50" s="318">
        <f t="shared" si="16"/>
        <v>0</v>
      </c>
      <c r="V50" s="318">
        <f t="shared" si="17"/>
        <v>0</v>
      </c>
      <c r="W50" s="319">
        <f>ROUND(V50*HLOOKUP(CONCATENATE("FY",RIGHT($C$1,4)+3),Rates!$A$4:$Z$28,21,FALSE),0)</f>
        <v>0</v>
      </c>
      <c r="X50" s="182">
        <v>0</v>
      </c>
      <c r="Y50" s="183">
        <v>0</v>
      </c>
      <c r="Z50" s="318">
        <f t="shared" si="18"/>
        <v>0</v>
      </c>
      <c r="AA50" s="318">
        <f t="shared" si="19"/>
        <v>0</v>
      </c>
      <c r="AB50" s="319">
        <f>ROUND(AA50*HLOOKUP(CONCATENATE("FY",RIGHT($C$1,4)+4),Rates!$A$4:$Z$28,21,FALSE),0)</f>
        <v>0</v>
      </c>
      <c r="AC50" s="279">
        <f>$C50*(1+'Cover Page'!$J$29)</f>
        <v>0</v>
      </c>
      <c r="AD50" s="279">
        <f>AC50*(1+'Cover Page'!$J$30)</f>
        <v>0</v>
      </c>
      <c r="AE50" s="279">
        <f>AD50*(1+'Cover Page'!$J$31)</f>
        <v>0</v>
      </c>
      <c r="AF50" s="279">
        <f>AE50*(1+'Cover Page'!$J$32)</f>
        <v>0</v>
      </c>
      <c r="AG50" s="279">
        <f>AF50*(1+'Cover Page'!$J$33)</f>
        <v>0</v>
      </c>
    </row>
    <row r="51" spans="1:33" ht="15" thickBot="1">
      <c r="A51" s="523" t="s">
        <v>16</v>
      </c>
      <c r="B51" s="524"/>
      <c r="C51" s="208">
        <v>0</v>
      </c>
      <c r="D51" s="222">
        <v>0</v>
      </c>
      <c r="E51" s="185">
        <v>0</v>
      </c>
      <c r="F51" s="320">
        <f t="shared" si="10"/>
        <v>0</v>
      </c>
      <c r="G51" s="320">
        <f t="shared" si="11"/>
        <v>0</v>
      </c>
      <c r="H51" s="321">
        <f>ROUND(G51*HLOOKUP($C$1,Rates!$A$4:$Z$28,21,FALSE),0)</f>
        <v>0</v>
      </c>
      <c r="I51" s="185">
        <v>0</v>
      </c>
      <c r="J51" s="185">
        <v>0</v>
      </c>
      <c r="K51" s="320">
        <f t="shared" si="12"/>
        <v>0</v>
      </c>
      <c r="L51" s="320">
        <f t="shared" si="13"/>
        <v>0</v>
      </c>
      <c r="M51" s="321">
        <f>ROUND(L51*HLOOKUP(CONCATENATE("FY",RIGHT($C$1,4)+1),Rates!$A$4:$Z$28,21,FALSE),0)</f>
        <v>0</v>
      </c>
      <c r="N51" s="184">
        <v>0</v>
      </c>
      <c r="O51" s="185">
        <v>0</v>
      </c>
      <c r="P51" s="320">
        <f t="shared" si="14"/>
        <v>0</v>
      </c>
      <c r="Q51" s="320">
        <f t="shared" si="15"/>
        <v>0</v>
      </c>
      <c r="R51" s="321">
        <f>ROUND(Q51*HLOOKUP(CONCATENATE("FY",RIGHT($C$1,4)+2),Rates!$A$4:$Z$28,21,FALSE),0)</f>
        <v>0</v>
      </c>
      <c r="S51" s="184">
        <v>0</v>
      </c>
      <c r="T51" s="185">
        <v>0</v>
      </c>
      <c r="U51" s="320">
        <f t="shared" si="16"/>
        <v>0</v>
      </c>
      <c r="V51" s="320">
        <f t="shared" si="17"/>
        <v>0</v>
      </c>
      <c r="W51" s="321">
        <f>ROUND(V51*HLOOKUP(CONCATENATE("FY",RIGHT($C$1,4)+3),Rates!$A$4:$Z$28,21,FALSE),0)</f>
        <v>0</v>
      </c>
      <c r="X51" s="184">
        <v>0</v>
      </c>
      <c r="Y51" s="185">
        <v>0</v>
      </c>
      <c r="Z51" s="320">
        <f t="shared" si="18"/>
        <v>0</v>
      </c>
      <c r="AA51" s="320">
        <f t="shared" si="19"/>
        <v>0</v>
      </c>
      <c r="AB51" s="321">
        <f>ROUND(AA51*HLOOKUP(CONCATENATE("FY",RIGHT($C$1,4)+4),Rates!$A$4:$Z$28,21,FALSE),0)</f>
        <v>0</v>
      </c>
      <c r="AC51" s="279">
        <f>$C51*(1+'Cover Page'!$J$29)</f>
        <v>0</v>
      </c>
      <c r="AD51" s="279">
        <f>AC51*(1+'Cover Page'!$J$30)</f>
        <v>0</v>
      </c>
      <c r="AE51" s="279">
        <f>AD51*(1+'Cover Page'!$J$31)</f>
        <v>0</v>
      </c>
      <c r="AF51" s="279">
        <f>AE51*(1+'Cover Page'!$J$32)</f>
        <v>0</v>
      </c>
      <c r="AG51" s="279">
        <f>AF51*(1+'Cover Page'!$J$33)</f>
        <v>0</v>
      </c>
    </row>
    <row r="52" spans="1:33" ht="15" thickBot="1">
      <c r="A52" s="483"/>
      <c r="B52" s="483"/>
      <c r="C52" s="483"/>
      <c r="D52" s="483"/>
      <c r="E52" s="483"/>
      <c r="F52" s="483"/>
      <c r="G52" s="483"/>
      <c r="H52" s="483"/>
      <c r="I52" s="483"/>
      <c r="J52" s="483"/>
      <c r="K52" s="483"/>
      <c r="L52" s="483"/>
      <c r="M52" s="483"/>
      <c r="N52" s="483"/>
      <c r="O52" s="483"/>
      <c r="P52" s="483"/>
      <c r="Q52" s="483"/>
      <c r="R52" s="483"/>
      <c r="S52" s="483"/>
      <c r="T52" s="483"/>
      <c r="U52" s="483"/>
      <c r="V52" s="483"/>
      <c r="W52" s="483"/>
      <c r="X52" s="483"/>
      <c r="Y52" s="483"/>
      <c r="Z52" s="483"/>
      <c r="AA52" s="483"/>
      <c r="AB52" s="484"/>
    </row>
    <row r="53" spans="1:33" ht="16.8">
      <c r="A53" s="302" t="s">
        <v>24</v>
      </c>
      <c r="B53" s="303"/>
      <c r="C53" s="322"/>
      <c r="D53" s="520" t="s">
        <v>11</v>
      </c>
      <c r="E53" s="515"/>
      <c r="F53" s="520"/>
      <c r="G53" s="520"/>
      <c r="H53" s="520"/>
      <c r="I53" s="515" t="s">
        <v>11</v>
      </c>
      <c r="J53" s="515"/>
      <c r="K53" s="520"/>
      <c r="L53" s="520"/>
      <c r="M53" s="520"/>
      <c r="N53" s="521" t="s">
        <v>11</v>
      </c>
      <c r="O53" s="515"/>
      <c r="P53" s="520"/>
      <c r="Q53" s="520"/>
      <c r="R53" s="520"/>
      <c r="S53" s="521" t="s">
        <v>11</v>
      </c>
      <c r="T53" s="515"/>
      <c r="U53" s="520"/>
      <c r="V53" s="520"/>
      <c r="W53" s="520"/>
      <c r="X53" s="521" t="s">
        <v>11</v>
      </c>
      <c r="Y53" s="515"/>
      <c r="Z53" s="520"/>
      <c r="AA53" s="520"/>
      <c r="AB53" s="522"/>
    </row>
    <row r="54" spans="1:33" ht="26.1" customHeight="1" thickBot="1">
      <c r="A54" s="323" t="s">
        <v>25</v>
      </c>
      <c r="B54" s="324"/>
      <c r="C54" s="288" t="s">
        <v>21</v>
      </c>
      <c r="D54" s="308" t="s">
        <v>22</v>
      </c>
      <c r="E54" s="309" t="s">
        <v>23</v>
      </c>
      <c r="F54" s="325" t="s">
        <v>18</v>
      </c>
      <c r="G54" s="325" t="s">
        <v>19</v>
      </c>
      <c r="H54" s="311" t="s">
        <v>15</v>
      </c>
      <c r="I54" s="309" t="s">
        <v>22</v>
      </c>
      <c r="J54" s="309" t="s">
        <v>23</v>
      </c>
      <c r="K54" s="325" t="s">
        <v>18</v>
      </c>
      <c r="L54" s="325" t="s">
        <v>19</v>
      </c>
      <c r="M54" s="315" t="s">
        <v>15</v>
      </c>
      <c r="N54" s="314" t="s">
        <v>22</v>
      </c>
      <c r="O54" s="309" t="s">
        <v>23</v>
      </c>
      <c r="P54" s="325" t="s">
        <v>18</v>
      </c>
      <c r="Q54" s="325" t="s">
        <v>19</v>
      </c>
      <c r="R54" s="315" t="s">
        <v>15</v>
      </c>
      <c r="S54" s="314" t="s">
        <v>22</v>
      </c>
      <c r="T54" s="309" t="s">
        <v>23</v>
      </c>
      <c r="U54" s="325" t="s">
        <v>18</v>
      </c>
      <c r="V54" s="325" t="s">
        <v>19</v>
      </c>
      <c r="W54" s="315" t="s">
        <v>15</v>
      </c>
      <c r="X54" s="314" t="s">
        <v>22</v>
      </c>
      <c r="Y54" s="309" t="s">
        <v>23</v>
      </c>
      <c r="Z54" s="325" t="s">
        <v>18</v>
      </c>
      <c r="AA54" s="325" t="s">
        <v>19</v>
      </c>
      <c r="AB54" s="315" t="s">
        <v>15</v>
      </c>
    </row>
    <row r="55" spans="1:33">
      <c r="A55" s="525" t="s">
        <v>25</v>
      </c>
      <c r="B55" s="526"/>
      <c r="C55" s="215">
        <v>0</v>
      </c>
      <c r="D55" s="218">
        <v>0</v>
      </c>
      <c r="E55" s="183">
        <v>0</v>
      </c>
      <c r="F55" s="318">
        <f>ROUND(C55*D55,0)</f>
        <v>0</v>
      </c>
      <c r="G55" s="318">
        <f>ROUND(C55*E55,0)</f>
        <v>0</v>
      </c>
      <c r="H55" s="319">
        <f>ROUND(G55*HLOOKUP($C$1,Rates!$A$4:$Z$28,23,FALSE),0)</f>
        <v>0</v>
      </c>
      <c r="I55" s="183">
        <v>0</v>
      </c>
      <c r="J55" s="183">
        <v>0</v>
      </c>
      <c r="K55" s="318">
        <f>ROUND(C55*I55,0)</f>
        <v>0</v>
      </c>
      <c r="L55" s="318">
        <f>ROUND(C55*J55,0)</f>
        <v>0</v>
      </c>
      <c r="M55" s="319">
        <f>ROUND(L55*HLOOKUP(CONCATENATE("FY",RIGHT($C$1,4)+1),Rates!$A$4:$Z$28,23,FALSE),0)</f>
        <v>0</v>
      </c>
      <c r="N55" s="182">
        <v>0</v>
      </c>
      <c r="O55" s="183">
        <v>0</v>
      </c>
      <c r="P55" s="318">
        <f>ROUND(C55*N55,0)</f>
        <v>0</v>
      </c>
      <c r="Q55" s="318">
        <f>ROUND(C55*O55,0)</f>
        <v>0</v>
      </c>
      <c r="R55" s="319">
        <f>ROUND(Q55*HLOOKUP(CONCATENATE("FY",RIGHT($C$1,4)+2),Rates!$A$4:$Z$28,23,FALSE),0)</f>
        <v>0</v>
      </c>
      <c r="S55" s="182">
        <v>0</v>
      </c>
      <c r="T55" s="183">
        <v>0</v>
      </c>
      <c r="U55" s="318">
        <f>ROUND(C55*S55,0)</f>
        <v>0</v>
      </c>
      <c r="V55" s="318">
        <f>ROUND(C55*T55,0)</f>
        <v>0</v>
      </c>
      <c r="W55" s="319">
        <f>ROUND(V55*HLOOKUP(CONCATENATE("FY",RIGHT($C$1,4)+3),Rates!$A$4:$Z$28,23,FALSE),0)</f>
        <v>0</v>
      </c>
      <c r="X55" s="182">
        <v>0</v>
      </c>
      <c r="Y55" s="183">
        <v>0</v>
      </c>
      <c r="Z55" s="318">
        <f>ROUND(C55*X55,0)</f>
        <v>0</v>
      </c>
      <c r="AA55" s="318">
        <f>ROUND(C55*Y55,0)</f>
        <v>0</v>
      </c>
      <c r="AB55" s="319">
        <f>ROUND(AA55*HLOOKUP(CONCATENATE("FY",RIGHT($C$1,4)+4),Rates!$A$4:$Z$28,23,FALSE),0)</f>
        <v>0</v>
      </c>
      <c r="AC55" s="279"/>
      <c r="AD55" s="279"/>
      <c r="AE55" s="279"/>
      <c r="AF55" s="279"/>
      <c r="AG55" s="279"/>
    </row>
    <row r="56" spans="1:33">
      <c r="A56" s="516" t="s">
        <v>25</v>
      </c>
      <c r="B56" s="517"/>
      <c r="C56" s="216">
        <v>0</v>
      </c>
      <c r="D56" s="218">
        <v>0</v>
      </c>
      <c r="E56" s="183">
        <v>0</v>
      </c>
      <c r="F56" s="318">
        <f t="shared" ref="F56:F63" si="20">ROUND(C56*D56,0)</f>
        <v>0</v>
      </c>
      <c r="G56" s="318">
        <f t="shared" ref="G56:G63" si="21">ROUND(C56*E56,0)</f>
        <v>0</v>
      </c>
      <c r="H56" s="319">
        <f>ROUND(G56*HLOOKUP($C$1,Rates!$A$4:$Z$28,23,FALSE),0)</f>
        <v>0</v>
      </c>
      <c r="I56" s="183">
        <v>0</v>
      </c>
      <c r="J56" s="183">
        <v>0</v>
      </c>
      <c r="K56" s="318">
        <f t="shared" ref="K56:K63" si="22">ROUND(C56*I56,0)</f>
        <v>0</v>
      </c>
      <c r="L56" s="318">
        <f t="shared" ref="L56:L63" si="23">ROUND(C56*J56,0)</f>
        <v>0</v>
      </c>
      <c r="M56" s="319">
        <f>ROUND(L56*HLOOKUP(CONCATENATE("FY",RIGHT($C$1,4)+1),Rates!$A$4:$Z$28,23,FALSE),0)</f>
        <v>0</v>
      </c>
      <c r="N56" s="182">
        <v>0</v>
      </c>
      <c r="O56" s="183">
        <v>0</v>
      </c>
      <c r="P56" s="318">
        <f t="shared" ref="P56:P63" si="24">ROUND(C56*N56,0)</f>
        <v>0</v>
      </c>
      <c r="Q56" s="318">
        <f t="shared" ref="Q56:Q63" si="25">ROUND(C56*O56,0)</f>
        <v>0</v>
      </c>
      <c r="R56" s="319">
        <f>ROUND(Q56*HLOOKUP(CONCATENATE("FY",RIGHT($C$1,4)+2),Rates!$A$4:$Z$28,23,FALSE),0)</f>
        <v>0</v>
      </c>
      <c r="S56" s="182">
        <v>0</v>
      </c>
      <c r="T56" s="183">
        <v>0</v>
      </c>
      <c r="U56" s="318">
        <f t="shared" ref="U56:U63" si="26">ROUND(C56*S56,0)</f>
        <v>0</v>
      </c>
      <c r="V56" s="318">
        <f t="shared" ref="V56:V63" si="27">ROUND(C56*T56,0)</f>
        <v>0</v>
      </c>
      <c r="W56" s="319">
        <f>ROUND(V56*HLOOKUP(CONCATENATE("FY",RIGHT($C$1,4)+3),Rates!$A$4:$Z$28,23,FALSE),0)</f>
        <v>0</v>
      </c>
      <c r="X56" s="182">
        <v>0</v>
      </c>
      <c r="Y56" s="183">
        <v>0</v>
      </c>
      <c r="Z56" s="318">
        <f t="shared" ref="Z56:Z63" si="28">ROUND(C56*X56,0)</f>
        <v>0</v>
      </c>
      <c r="AA56" s="318">
        <f t="shared" ref="AA56:AA63" si="29">ROUND(C56*Y56,0)</f>
        <v>0</v>
      </c>
      <c r="AB56" s="319">
        <f>ROUND(AA56*HLOOKUP(CONCATENATE("FY",RIGHT($C$1,4)+4),Rates!$A$4:$Z$28,23,FALSE),0)</f>
        <v>0</v>
      </c>
      <c r="AC56" s="279"/>
      <c r="AD56" s="279"/>
      <c r="AE56" s="279"/>
      <c r="AF56" s="279"/>
      <c r="AG56" s="279"/>
    </row>
    <row r="57" spans="1:33">
      <c r="A57" s="516" t="s">
        <v>25</v>
      </c>
      <c r="B57" s="517"/>
      <c r="C57" s="216">
        <v>0</v>
      </c>
      <c r="D57" s="218">
        <v>0</v>
      </c>
      <c r="E57" s="183">
        <v>0</v>
      </c>
      <c r="F57" s="318">
        <f t="shared" si="20"/>
        <v>0</v>
      </c>
      <c r="G57" s="318">
        <f t="shared" si="21"/>
        <v>0</v>
      </c>
      <c r="H57" s="319">
        <f>ROUND(G57*HLOOKUP($C$1,Rates!$A$4:$Z$28,23,FALSE),0)</f>
        <v>0</v>
      </c>
      <c r="I57" s="183">
        <v>0</v>
      </c>
      <c r="J57" s="183">
        <v>0</v>
      </c>
      <c r="K57" s="318">
        <f t="shared" si="22"/>
        <v>0</v>
      </c>
      <c r="L57" s="318">
        <f t="shared" si="23"/>
        <v>0</v>
      </c>
      <c r="M57" s="319">
        <f>ROUND(L57*HLOOKUP(CONCATENATE("FY",RIGHT($C$1,4)+1),Rates!$A$4:$Z$28,23,FALSE),0)</f>
        <v>0</v>
      </c>
      <c r="N57" s="182">
        <v>0</v>
      </c>
      <c r="O57" s="183">
        <v>0</v>
      </c>
      <c r="P57" s="318">
        <f t="shared" si="24"/>
        <v>0</v>
      </c>
      <c r="Q57" s="318">
        <f t="shared" si="25"/>
        <v>0</v>
      </c>
      <c r="R57" s="319">
        <f>ROUND(Q57*HLOOKUP(CONCATENATE("FY",RIGHT($C$1,4)+2),Rates!$A$4:$Z$28,23,FALSE),0)</f>
        <v>0</v>
      </c>
      <c r="S57" s="182">
        <v>0</v>
      </c>
      <c r="T57" s="183">
        <v>0</v>
      </c>
      <c r="U57" s="318">
        <f t="shared" si="26"/>
        <v>0</v>
      </c>
      <c r="V57" s="318">
        <f t="shared" si="27"/>
        <v>0</v>
      </c>
      <c r="W57" s="319">
        <f>ROUND(V57*HLOOKUP(CONCATENATE("FY",RIGHT($C$1,4)+3),Rates!$A$4:$Z$28,23,FALSE),0)</f>
        <v>0</v>
      </c>
      <c r="X57" s="182">
        <v>0</v>
      </c>
      <c r="Y57" s="183">
        <v>0</v>
      </c>
      <c r="Z57" s="318">
        <f t="shared" si="28"/>
        <v>0</v>
      </c>
      <c r="AA57" s="318">
        <f t="shared" si="29"/>
        <v>0</v>
      </c>
      <c r="AB57" s="319">
        <f>ROUND(AA57*HLOOKUP(CONCATENATE("FY",RIGHT($C$1,4)+4),Rates!$A$4:$Z$28,23,FALSE),0)</f>
        <v>0</v>
      </c>
      <c r="AC57" s="279"/>
      <c r="AD57" s="279"/>
      <c r="AE57" s="279"/>
      <c r="AF57" s="279"/>
      <c r="AG57" s="279"/>
    </row>
    <row r="58" spans="1:33">
      <c r="A58" s="516" t="s">
        <v>25</v>
      </c>
      <c r="B58" s="517"/>
      <c r="C58" s="216">
        <v>0</v>
      </c>
      <c r="D58" s="218">
        <v>0</v>
      </c>
      <c r="E58" s="183">
        <v>0</v>
      </c>
      <c r="F58" s="318">
        <f t="shared" si="20"/>
        <v>0</v>
      </c>
      <c r="G58" s="318">
        <f t="shared" si="21"/>
        <v>0</v>
      </c>
      <c r="H58" s="319">
        <f>ROUND(G58*HLOOKUP($C$1,Rates!$A$4:$Z$28,23,FALSE),0)</f>
        <v>0</v>
      </c>
      <c r="I58" s="183">
        <v>0</v>
      </c>
      <c r="J58" s="183">
        <v>0</v>
      </c>
      <c r="K58" s="318">
        <f t="shared" si="22"/>
        <v>0</v>
      </c>
      <c r="L58" s="318">
        <f t="shared" si="23"/>
        <v>0</v>
      </c>
      <c r="M58" s="319">
        <f>ROUND(L58*HLOOKUP(CONCATENATE("FY",RIGHT($C$1,4)+1),Rates!$A$4:$Z$28,23,FALSE),0)</f>
        <v>0</v>
      </c>
      <c r="N58" s="182">
        <v>0</v>
      </c>
      <c r="O58" s="183">
        <v>0</v>
      </c>
      <c r="P58" s="318">
        <f t="shared" si="24"/>
        <v>0</v>
      </c>
      <c r="Q58" s="318">
        <f t="shared" si="25"/>
        <v>0</v>
      </c>
      <c r="R58" s="319">
        <f>ROUND(Q58*HLOOKUP(CONCATENATE("FY",RIGHT($C$1,4)+2),Rates!$A$4:$Z$28,23,FALSE),0)</f>
        <v>0</v>
      </c>
      <c r="S58" s="182">
        <v>0</v>
      </c>
      <c r="T58" s="183">
        <v>0</v>
      </c>
      <c r="U58" s="318">
        <f t="shared" si="26"/>
        <v>0</v>
      </c>
      <c r="V58" s="318">
        <f t="shared" si="27"/>
        <v>0</v>
      </c>
      <c r="W58" s="319">
        <f>ROUND(V58*HLOOKUP(CONCATENATE("FY",RIGHT($C$1,4)+3),Rates!$A$4:$Z$28,23,FALSE),0)</f>
        <v>0</v>
      </c>
      <c r="X58" s="182">
        <v>0</v>
      </c>
      <c r="Y58" s="183">
        <v>0</v>
      </c>
      <c r="Z58" s="318">
        <f t="shared" si="28"/>
        <v>0</v>
      </c>
      <c r="AA58" s="318">
        <f t="shared" si="29"/>
        <v>0</v>
      </c>
      <c r="AB58" s="319">
        <f>ROUND(AA58*HLOOKUP(CONCATENATE("FY",RIGHT($C$1,4)+4),Rates!$A$4:$Z$28,23,FALSE),0)</f>
        <v>0</v>
      </c>
      <c r="AC58" s="279"/>
      <c r="AD58" s="279"/>
      <c r="AE58" s="279"/>
      <c r="AF58" s="279"/>
      <c r="AG58" s="279"/>
    </row>
    <row r="59" spans="1:33">
      <c r="A59" s="516" t="s">
        <v>25</v>
      </c>
      <c r="B59" s="517"/>
      <c r="C59" s="216">
        <v>0</v>
      </c>
      <c r="D59" s="218">
        <v>0</v>
      </c>
      <c r="E59" s="183">
        <v>0</v>
      </c>
      <c r="F59" s="318">
        <f t="shared" si="20"/>
        <v>0</v>
      </c>
      <c r="G59" s="318">
        <f t="shared" si="21"/>
        <v>0</v>
      </c>
      <c r="H59" s="319">
        <f>ROUND(G59*HLOOKUP($C$1,Rates!$A$4:$Z$28,23,FALSE),0)</f>
        <v>0</v>
      </c>
      <c r="I59" s="183">
        <v>0</v>
      </c>
      <c r="J59" s="183">
        <v>0</v>
      </c>
      <c r="K59" s="318">
        <f t="shared" si="22"/>
        <v>0</v>
      </c>
      <c r="L59" s="318">
        <f t="shared" si="23"/>
        <v>0</v>
      </c>
      <c r="M59" s="319">
        <f>ROUND(L59*HLOOKUP(CONCATENATE("FY",RIGHT($C$1,4)+1),Rates!$A$4:$Z$28,23,FALSE),0)</f>
        <v>0</v>
      </c>
      <c r="N59" s="182">
        <v>0</v>
      </c>
      <c r="O59" s="183">
        <v>0</v>
      </c>
      <c r="P59" s="318">
        <f t="shared" si="24"/>
        <v>0</v>
      </c>
      <c r="Q59" s="318">
        <f t="shared" si="25"/>
        <v>0</v>
      </c>
      <c r="R59" s="319">
        <f>ROUND(Q59*HLOOKUP(CONCATENATE("FY",RIGHT($C$1,4)+2),Rates!$A$4:$Z$28,23,FALSE),0)</f>
        <v>0</v>
      </c>
      <c r="S59" s="182">
        <v>0</v>
      </c>
      <c r="T59" s="183">
        <v>0</v>
      </c>
      <c r="U59" s="318">
        <f t="shared" si="26"/>
        <v>0</v>
      </c>
      <c r="V59" s="318">
        <f t="shared" si="27"/>
        <v>0</v>
      </c>
      <c r="W59" s="319">
        <f>ROUND(V59*HLOOKUP(CONCATENATE("FY",RIGHT($C$1,4)+3),Rates!$A$4:$Z$28,23,FALSE),0)</f>
        <v>0</v>
      </c>
      <c r="X59" s="182">
        <v>0</v>
      </c>
      <c r="Y59" s="183">
        <v>0</v>
      </c>
      <c r="Z59" s="318">
        <f t="shared" si="28"/>
        <v>0</v>
      </c>
      <c r="AA59" s="318">
        <f t="shared" si="29"/>
        <v>0</v>
      </c>
      <c r="AB59" s="319">
        <f>ROUND(AA59*HLOOKUP(CONCATENATE("FY",RIGHT($C$1,4)+4),Rates!$A$4:$Z$28,23,FALSE),0)</f>
        <v>0</v>
      </c>
      <c r="AC59" s="279"/>
      <c r="AD59" s="279"/>
      <c r="AE59" s="279"/>
      <c r="AF59" s="279"/>
      <c r="AG59" s="279"/>
    </row>
    <row r="60" spans="1:33">
      <c r="A60" s="516" t="s">
        <v>25</v>
      </c>
      <c r="B60" s="517"/>
      <c r="C60" s="216">
        <v>0</v>
      </c>
      <c r="D60" s="218">
        <v>0</v>
      </c>
      <c r="E60" s="183">
        <v>0</v>
      </c>
      <c r="F60" s="318">
        <f t="shared" si="20"/>
        <v>0</v>
      </c>
      <c r="G60" s="318">
        <f t="shared" si="21"/>
        <v>0</v>
      </c>
      <c r="H60" s="319">
        <f>ROUND(G60*HLOOKUP($C$1,Rates!$A$4:$Z$28,23,FALSE),0)</f>
        <v>0</v>
      </c>
      <c r="I60" s="183">
        <v>0</v>
      </c>
      <c r="J60" s="183">
        <v>0</v>
      </c>
      <c r="K60" s="318">
        <f t="shared" si="22"/>
        <v>0</v>
      </c>
      <c r="L60" s="318">
        <f t="shared" si="23"/>
        <v>0</v>
      </c>
      <c r="M60" s="319">
        <f>ROUND(L60*HLOOKUP(CONCATENATE("FY",RIGHT($C$1,4)+1),Rates!$A$4:$Z$28,23,FALSE),0)</f>
        <v>0</v>
      </c>
      <c r="N60" s="182">
        <v>0</v>
      </c>
      <c r="O60" s="183">
        <v>0</v>
      </c>
      <c r="P60" s="318">
        <f t="shared" si="24"/>
        <v>0</v>
      </c>
      <c r="Q60" s="318">
        <f t="shared" si="25"/>
        <v>0</v>
      </c>
      <c r="R60" s="319">
        <f>ROUND(Q60*HLOOKUP(CONCATENATE("FY",RIGHT($C$1,4)+2),Rates!$A$4:$Z$28,23,FALSE),0)</f>
        <v>0</v>
      </c>
      <c r="S60" s="182">
        <v>0</v>
      </c>
      <c r="T60" s="183">
        <v>0</v>
      </c>
      <c r="U60" s="318">
        <f t="shared" si="26"/>
        <v>0</v>
      </c>
      <c r="V60" s="318">
        <f t="shared" si="27"/>
        <v>0</v>
      </c>
      <c r="W60" s="319">
        <f>ROUND(V60*HLOOKUP(CONCATENATE("FY",RIGHT($C$1,4)+3),Rates!$A$4:$Z$28,23,FALSE),0)</f>
        <v>0</v>
      </c>
      <c r="X60" s="182">
        <v>0</v>
      </c>
      <c r="Y60" s="183">
        <v>0</v>
      </c>
      <c r="Z60" s="318">
        <f t="shared" si="28"/>
        <v>0</v>
      </c>
      <c r="AA60" s="318">
        <f t="shared" si="29"/>
        <v>0</v>
      </c>
      <c r="AB60" s="319">
        <f>ROUND(AA60*HLOOKUP(CONCATENATE("FY",RIGHT($C$1,4)+4),Rates!$A$4:$Z$28,23,FALSE),0)</f>
        <v>0</v>
      </c>
      <c r="AC60" s="279"/>
      <c r="AD60" s="279"/>
      <c r="AE60" s="279"/>
      <c r="AF60" s="279"/>
      <c r="AG60" s="279"/>
    </row>
    <row r="61" spans="1:33">
      <c r="A61" s="516" t="s">
        <v>25</v>
      </c>
      <c r="B61" s="517"/>
      <c r="C61" s="216">
        <v>0</v>
      </c>
      <c r="D61" s="218">
        <v>0</v>
      </c>
      <c r="E61" s="183">
        <v>0</v>
      </c>
      <c r="F61" s="318">
        <f t="shared" si="20"/>
        <v>0</v>
      </c>
      <c r="G61" s="318">
        <f t="shared" si="21"/>
        <v>0</v>
      </c>
      <c r="H61" s="319">
        <f>ROUND(G61*HLOOKUP($C$1,Rates!$A$4:$Z$28,23,FALSE),0)</f>
        <v>0</v>
      </c>
      <c r="I61" s="183">
        <v>0</v>
      </c>
      <c r="J61" s="183">
        <v>0</v>
      </c>
      <c r="K61" s="318">
        <f t="shared" si="22"/>
        <v>0</v>
      </c>
      <c r="L61" s="318">
        <f t="shared" si="23"/>
        <v>0</v>
      </c>
      <c r="M61" s="319">
        <f>ROUND(L61*HLOOKUP(CONCATENATE("FY",RIGHT($C$1,4)+1),Rates!$A$4:$Z$28,23,FALSE),0)</f>
        <v>0</v>
      </c>
      <c r="N61" s="182">
        <v>0</v>
      </c>
      <c r="O61" s="183">
        <v>0</v>
      </c>
      <c r="P61" s="318">
        <f t="shared" si="24"/>
        <v>0</v>
      </c>
      <c r="Q61" s="318">
        <f t="shared" si="25"/>
        <v>0</v>
      </c>
      <c r="R61" s="319">
        <f>ROUND(Q61*HLOOKUP(CONCATENATE("FY",RIGHT($C$1,4)+2),Rates!$A$4:$Z$28,23,FALSE),0)</f>
        <v>0</v>
      </c>
      <c r="S61" s="182">
        <v>0</v>
      </c>
      <c r="T61" s="183">
        <v>0</v>
      </c>
      <c r="U61" s="318">
        <f t="shared" si="26"/>
        <v>0</v>
      </c>
      <c r="V61" s="318">
        <f t="shared" si="27"/>
        <v>0</v>
      </c>
      <c r="W61" s="319">
        <f>ROUND(V61*HLOOKUP(CONCATENATE("FY",RIGHT($C$1,4)+3),Rates!$A$4:$Z$28,23,FALSE),0)</f>
        <v>0</v>
      </c>
      <c r="X61" s="182">
        <v>0</v>
      </c>
      <c r="Y61" s="183">
        <v>0</v>
      </c>
      <c r="Z61" s="318">
        <f t="shared" si="28"/>
        <v>0</v>
      </c>
      <c r="AA61" s="318">
        <f t="shared" si="29"/>
        <v>0</v>
      </c>
      <c r="AB61" s="319">
        <f>ROUND(AA61*HLOOKUP(CONCATENATE("FY",RIGHT($C$1,4)+4),Rates!$A$4:$Z$28,23,FALSE),0)</f>
        <v>0</v>
      </c>
      <c r="AC61" s="279"/>
      <c r="AD61" s="279"/>
      <c r="AE61" s="279"/>
      <c r="AF61" s="279"/>
      <c r="AG61" s="279"/>
    </row>
    <row r="62" spans="1:33">
      <c r="A62" s="516" t="s">
        <v>25</v>
      </c>
      <c r="B62" s="517"/>
      <c r="C62" s="216">
        <v>0</v>
      </c>
      <c r="D62" s="218">
        <v>0</v>
      </c>
      <c r="E62" s="183">
        <v>0</v>
      </c>
      <c r="F62" s="318">
        <f t="shared" si="20"/>
        <v>0</v>
      </c>
      <c r="G62" s="318">
        <f t="shared" si="21"/>
        <v>0</v>
      </c>
      <c r="H62" s="319">
        <f>ROUND(G62*HLOOKUP($C$1,Rates!$A$4:$Z$28,23,FALSE),0)</f>
        <v>0</v>
      </c>
      <c r="I62" s="183">
        <v>0</v>
      </c>
      <c r="J62" s="183">
        <v>0</v>
      </c>
      <c r="K62" s="318">
        <f t="shared" si="22"/>
        <v>0</v>
      </c>
      <c r="L62" s="318">
        <f t="shared" si="23"/>
        <v>0</v>
      </c>
      <c r="M62" s="319">
        <f>ROUND(L62*HLOOKUP(CONCATENATE("FY",RIGHT($C$1,4)+1),Rates!$A$4:$Z$28,23,FALSE),0)</f>
        <v>0</v>
      </c>
      <c r="N62" s="182">
        <v>0</v>
      </c>
      <c r="O62" s="183">
        <v>0</v>
      </c>
      <c r="P62" s="318">
        <f t="shared" si="24"/>
        <v>0</v>
      </c>
      <c r="Q62" s="318">
        <f t="shared" si="25"/>
        <v>0</v>
      </c>
      <c r="R62" s="319">
        <f>ROUND(Q62*HLOOKUP(CONCATENATE("FY",RIGHT($C$1,4)+2),Rates!$A$4:$Z$28,23,FALSE),0)</f>
        <v>0</v>
      </c>
      <c r="S62" s="182">
        <v>0</v>
      </c>
      <c r="T62" s="183">
        <v>0</v>
      </c>
      <c r="U62" s="318">
        <f t="shared" si="26"/>
        <v>0</v>
      </c>
      <c r="V62" s="318">
        <f t="shared" si="27"/>
        <v>0</v>
      </c>
      <c r="W62" s="319">
        <f>ROUND(V62*HLOOKUP(CONCATENATE("FY",RIGHT($C$1,4)+3),Rates!$A$4:$Z$28,23,FALSE),0)</f>
        <v>0</v>
      </c>
      <c r="X62" s="182">
        <v>0</v>
      </c>
      <c r="Y62" s="183">
        <v>0</v>
      </c>
      <c r="Z62" s="318">
        <f t="shared" si="28"/>
        <v>0</v>
      </c>
      <c r="AA62" s="318">
        <f t="shared" si="29"/>
        <v>0</v>
      </c>
      <c r="AB62" s="319">
        <f>ROUND(AA62*HLOOKUP(CONCATENATE("FY",RIGHT($C$1,4)+4),Rates!$A$4:$Z$28,23,FALSE),0)</f>
        <v>0</v>
      </c>
      <c r="AC62" s="279"/>
      <c r="AD62" s="279"/>
      <c r="AE62" s="279"/>
      <c r="AF62" s="279"/>
      <c r="AG62" s="279"/>
    </row>
    <row r="63" spans="1:33" ht="15" thickBot="1">
      <c r="A63" s="518" t="s">
        <v>25</v>
      </c>
      <c r="B63" s="519"/>
      <c r="C63" s="217">
        <v>0</v>
      </c>
      <c r="D63" s="222">
        <v>0</v>
      </c>
      <c r="E63" s="185">
        <v>0</v>
      </c>
      <c r="F63" s="320">
        <f t="shared" si="20"/>
        <v>0</v>
      </c>
      <c r="G63" s="320">
        <f t="shared" si="21"/>
        <v>0</v>
      </c>
      <c r="H63" s="321">
        <f>ROUND(G63*HLOOKUP($C$1,Rates!$A$4:$Z$28,23,FALSE),0)</f>
        <v>0</v>
      </c>
      <c r="I63" s="185">
        <v>0</v>
      </c>
      <c r="J63" s="185">
        <v>0</v>
      </c>
      <c r="K63" s="320">
        <f t="shared" si="22"/>
        <v>0</v>
      </c>
      <c r="L63" s="320">
        <f t="shared" si="23"/>
        <v>0</v>
      </c>
      <c r="M63" s="321">
        <f>ROUND(L63*HLOOKUP(CONCATENATE("FY",RIGHT($C$1,4)+1),Rates!$A$4:$Z$28,23,FALSE),0)</f>
        <v>0</v>
      </c>
      <c r="N63" s="184">
        <v>0</v>
      </c>
      <c r="O63" s="185">
        <v>0</v>
      </c>
      <c r="P63" s="320">
        <f t="shared" si="24"/>
        <v>0</v>
      </c>
      <c r="Q63" s="320">
        <f t="shared" si="25"/>
        <v>0</v>
      </c>
      <c r="R63" s="321">
        <f>ROUND(Q63*HLOOKUP(CONCATENATE("FY",RIGHT($C$1,4)+2),Rates!$A$4:$Z$28,23,FALSE),0)</f>
        <v>0</v>
      </c>
      <c r="S63" s="184">
        <v>0</v>
      </c>
      <c r="T63" s="185">
        <v>0</v>
      </c>
      <c r="U63" s="320">
        <f t="shared" si="26"/>
        <v>0</v>
      </c>
      <c r="V63" s="320">
        <f t="shared" si="27"/>
        <v>0</v>
      </c>
      <c r="W63" s="321">
        <f>ROUND(V63*HLOOKUP(CONCATENATE("FY",RIGHT($C$1,4)+3),Rates!$A$4:$Z$28,23,FALSE),0)</f>
        <v>0</v>
      </c>
      <c r="X63" s="184">
        <v>0</v>
      </c>
      <c r="Y63" s="185">
        <v>0</v>
      </c>
      <c r="Z63" s="320">
        <f t="shared" si="28"/>
        <v>0</v>
      </c>
      <c r="AA63" s="320">
        <f t="shared" si="29"/>
        <v>0</v>
      </c>
      <c r="AB63" s="321">
        <f>ROUND(AA63*HLOOKUP(CONCATENATE("FY",RIGHT($C$1,4)+4),Rates!$A$4:$Z$28,23,FALSE),0)</f>
        <v>0</v>
      </c>
      <c r="AC63" s="279"/>
      <c r="AD63" s="279"/>
      <c r="AE63" s="279"/>
      <c r="AF63" s="279"/>
      <c r="AG63" s="279"/>
    </row>
    <row r="64" spans="1:33" ht="15" thickBot="1">
      <c r="A64" s="483"/>
      <c r="B64" s="483"/>
      <c r="C64" s="483"/>
      <c r="D64" s="483"/>
      <c r="E64" s="483"/>
      <c r="F64" s="483"/>
      <c r="G64" s="483"/>
      <c r="H64" s="483"/>
      <c r="I64" s="483"/>
      <c r="J64" s="483"/>
      <c r="K64" s="483"/>
      <c r="L64" s="483"/>
      <c r="M64" s="483"/>
      <c r="N64" s="483"/>
      <c r="O64" s="483"/>
      <c r="P64" s="483"/>
      <c r="Q64" s="483"/>
      <c r="R64" s="483"/>
      <c r="S64" s="483"/>
      <c r="T64" s="483"/>
      <c r="U64" s="483"/>
      <c r="V64" s="483"/>
      <c r="W64" s="483"/>
      <c r="X64" s="483"/>
      <c r="Y64" s="483"/>
      <c r="Z64" s="483"/>
      <c r="AA64" s="483"/>
      <c r="AB64" s="484"/>
    </row>
    <row r="65" spans="1:37" ht="16.8">
      <c r="A65" s="302" t="s">
        <v>26</v>
      </c>
      <c r="B65" s="303"/>
      <c r="C65" s="326"/>
      <c r="D65" s="520" t="s">
        <v>11</v>
      </c>
      <c r="E65" s="515"/>
      <c r="F65" s="520"/>
      <c r="G65" s="520"/>
      <c r="H65" s="520"/>
      <c r="I65" s="515" t="s">
        <v>11</v>
      </c>
      <c r="J65" s="520"/>
      <c r="K65" s="520"/>
      <c r="L65" s="520"/>
      <c r="M65" s="522"/>
      <c r="N65" s="521" t="s">
        <v>11</v>
      </c>
      <c r="O65" s="520"/>
      <c r="P65" s="520"/>
      <c r="Q65" s="520"/>
      <c r="R65" s="522"/>
      <c r="S65" s="521" t="s">
        <v>11</v>
      </c>
      <c r="T65" s="520"/>
      <c r="U65" s="520"/>
      <c r="V65" s="520"/>
      <c r="W65" s="522"/>
      <c r="X65" s="521" t="s">
        <v>11</v>
      </c>
      <c r="Y65" s="520"/>
      <c r="Z65" s="520"/>
      <c r="AA65" s="520"/>
      <c r="AB65" s="522"/>
    </row>
    <row r="66" spans="1:37" ht="26.1" customHeight="1" thickBot="1">
      <c r="A66" s="327" t="s">
        <v>16</v>
      </c>
      <c r="B66" s="328" t="s">
        <v>68</v>
      </c>
      <c r="C66" s="329" t="s">
        <v>21</v>
      </c>
      <c r="D66" s="330" t="s">
        <v>27</v>
      </c>
      <c r="E66" s="330" t="s">
        <v>402</v>
      </c>
      <c r="F66" s="527" t="s">
        <v>14</v>
      </c>
      <c r="G66" s="527"/>
      <c r="H66" s="331" t="s">
        <v>15</v>
      </c>
      <c r="I66" s="332" t="s">
        <v>27</v>
      </c>
      <c r="J66" s="330" t="s">
        <v>402</v>
      </c>
      <c r="K66" s="527" t="s">
        <v>14</v>
      </c>
      <c r="L66" s="527"/>
      <c r="M66" s="333" t="s">
        <v>15</v>
      </c>
      <c r="N66" s="334" t="s">
        <v>27</v>
      </c>
      <c r="O66" s="330" t="s">
        <v>402</v>
      </c>
      <c r="P66" s="527" t="s">
        <v>14</v>
      </c>
      <c r="Q66" s="527"/>
      <c r="R66" s="333" t="s">
        <v>15</v>
      </c>
      <c r="S66" s="334" t="s">
        <v>27</v>
      </c>
      <c r="T66" s="330" t="s">
        <v>402</v>
      </c>
      <c r="U66" s="527" t="s">
        <v>14</v>
      </c>
      <c r="V66" s="527"/>
      <c r="W66" s="333" t="s">
        <v>15</v>
      </c>
      <c r="X66" s="334" t="s">
        <v>27</v>
      </c>
      <c r="Y66" s="330" t="s">
        <v>402</v>
      </c>
      <c r="Z66" s="527" t="s">
        <v>14</v>
      </c>
      <c r="AA66" s="527"/>
      <c r="AB66" s="333" t="s">
        <v>15</v>
      </c>
    </row>
    <row r="67" spans="1:37">
      <c r="A67" s="193" t="s">
        <v>16</v>
      </c>
      <c r="B67" s="220" t="s">
        <v>68</v>
      </c>
      <c r="C67" s="207">
        <v>0</v>
      </c>
      <c r="D67" s="212">
        <v>0</v>
      </c>
      <c r="E67" s="187">
        <v>0</v>
      </c>
      <c r="F67" s="488">
        <f>ROUND(C67*D67*E67,0)</f>
        <v>0</v>
      </c>
      <c r="G67" s="488"/>
      <c r="H67" s="335">
        <f>ROUND(F67*HLOOKUP($C$1,Rates!$A$4:$Z$28,25,FALSE),0)</f>
        <v>0</v>
      </c>
      <c r="I67" s="209">
        <v>0</v>
      </c>
      <c r="J67" s="187">
        <v>0</v>
      </c>
      <c r="K67" s="488">
        <f>ROUND(C67*I67*J67,0)</f>
        <v>0</v>
      </c>
      <c r="L67" s="488"/>
      <c r="M67" s="335">
        <f>ROUND(K67*HLOOKUP(CONCATENATE("FY",RIGHT($C$1,4)+1),Rates!$A$4:$Z$28,25,FALSE),0)</f>
        <v>0</v>
      </c>
      <c r="N67" s="186">
        <v>0</v>
      </c>
      <c r="O67" s="187">
        <v>0</v>
      </c>
      <c r="P67" s="488">
        <f>ROUND(C67*N67*O67,0)</f>
        <v>0</v>
      </c>
      <c r="Q67" s="488"/>
      <c r="R67" s="335">
        <f>ROUND(P67*HLOOKUP(CONCATENATE("FY",RIGHT($C$1,4)+2),Rates!$A$4:$Z$28,25,FALSE),0)</f>
        <v>0</v>
      </c>
      <c r="S67" s="186">
        <v>0</v>
      </c>
      <c r="T67" s="187">
        <v>0</v>
      </c>
      <c r="U67" s="488">
        <f>ROUND(C67*S67*T67,0)</f>
        <v>0</v>
      </c>
      <c r="V67" s="488"/>
      <c r="W67" s="335">
        <f>ROUND(U67*HLOOKUP(CONCATENATE("FY",RIGHT($C$1,4)+3),Rates!$A$4:$Z$28,25,FALSE),0)</f>
        <v>0</v>
      </c>
      <c r="X67" s="186">
        <v>0</v>
      </c>
      <c r="Y67" s="187">
        <v>0</v>
      </c>
      <c r="Z67" s="488">
        <f>ROUND(C67*X67*Y67,0)</f>
        <v>0</v>
      </c>
      <c r="AA67" s="488"/>
      <c r="AB67" s="335">
        <f>ROUND(Z67*HLOOKUP(CONCATENATE("FY",RIGHT($C$1,4)+4),Rates!$A$4:$Z$28,25,FALSE),0)</f>
        <v>0</v>
      </c>
      <c r="AC67" s="279"/>
      <c r="AD67" s="279"/>
      <c r="AE67" s="279"/>
      <c r="AF67" s="279"/>
      <c r="AG67" s="279"/>
    </row>
    <row r="68" spans="1:37">
      <c r="A68" s="193" t="s">
        <v>16</v>
      </c>
      <c r="B68" s="220" t="s">
        <v>68</v>
      </c>
      <c r="C68" s="207">
        <v>0</v>
      </c>
      <c r="D68" s="213">
        <v>0</v>
      </c>
      <c r="E68" s="214">
        <v>0</v>
      </c>
      <c r="F68" s="491">
        <f t="shared" ref="F68:F75" si="30">ROUND(C68*D68*E68,0)</f>
        <v>0</v>
      </c>
      <c r="G68" s="491"/>
      <c r="H68" s="336">
        <f>ROUND(F68*HLOOKUP($C$1,Rates!$A$4:$Z$28,25,FALSE),0)</f>
        <v>0</v>
      </c>
      <c r="I68" s="210">
        <v>0</v>
      </c>
      <c r="J68" s="214">
        <v>0</v>
      </c>
      <c r="K68" s="491">
        <f t="shared" ref="K68:K75" si="31">ROUND(C68*I68*J68,0)</f>
        <v>0</v>
      </c>
      <c r="L68" s="491"/>
      <c r="M68" s="336">
        <f>ROUND(K68*HLOOKUP(CONCATENATE("FY",RIGHT($C$1,4)+1),Rates!$A$4:$Z$28,25,FALSE),0)</f>
        <v>0</v>
      </c>
      <c r="N68" s="188">
        <v>0</v>
      </c>
      <c r="O68" s="214">
        <v>0</v>
      </c>
      <c r="P68" s="491">
        <f t="shared" ref="P68:P75" si="32">ROUND(C68*N68*O68,0)</f>
        <v>0</v>
      </c>
      <c r="Q68" s="491"/>
      <c r="R68" s="336">
        <f>ROUND(P68*HLOOKUP(CONCATENATE("FY",RIGHT($C$1,4)+2),Rates!$A$4:$Z$28,25,FALSE),0)</f>
        <v>0</v>
      </c>
      <c r="S68" s="188">
        <v>0</v>
      </c>
      <c r="T68" s="214">
        <v>0</v>
      </c>
      <c r="U68" s="491">
        <f t="shared" ref="U68:U75" si="33">ROUND(C68*S68*T68,0)</f>
        <v>0</v>
      </c>
      <c r="V68" s="491"/>
      <c r="W68" s="336">
        <f>ROUND(U68*HLOOKUP(CONCATENATE("FY",RIGHT($C$1,4)+3),Rates!$A$4:$Z$28,25,FALSE),0)</f>
        <v>0</v>
      </c>
      <c r="X68" s="188">
        <v>0</v>
      </c>
      <c r="Y68" s="214">
        <v>0</v>
      </c>
      <c r="Z68" s="491">
        <f t="shared" ref="Z68:Z75" si="34">ROUND(C68*X68*Y68,0)</f>
        <v>0</v>
      </c>
      <c r="AA68" s="491"/>
      <c r="AB68" s="336">
        <f>ROUND(Z68*HLOOKUP(CONCATENATE("FY",RIGHT($C$1,4)+4),Rates!$A$4:$Z$28,25,FALSE),0)</f>
        <v>0</v>
      </c>
      <c r="AC68" s="279"/>
      <c r="AD68" s="279"/>
      <c r="AE68" s="279"/>
      <c r="AF68" s="279"/>
      <c r="AG68" s="279"/>
    </row>
    <row r="69" spans="1:37">
      <c r="A69" s="193" t="s">
        <v>16</v>
      </c>
      <c r="B69" s="220" t="s">
        <v>68</v>
      </c>
      <c r="C69" s="207">
        <v>0</v>
      </c>
      <c r="D69" s="213">
        <v>0</v>
      </c>
      <c r="E69" s="214">
        <v>0</v>
      </c>
      <c r="F69" s="491">
        <f t="shared" si="30"/>
        <v>0</v>
      </c>
      <c r="G69" s="491"/>
      <c r="H69" s="336">
        <f>ROUND(F69*HLOOKUP($C$1,Rates!$A$4:$Z$28,25,FALSE),0)</f>
        <v>0</v>
      </c>
      <c r="I69" s="210">
        <v>0</v>
      </c>
      <c r="J69" s="214">
        <v>0</v>
      </c>
      <c r="K69" s="491">
        <f t="shared" si="31"/>
        <v>0</v>
      </c>
      <c r="L69" s="491"/>
      <c r="M69" s="336">
        <f>ROUND(K69*HLOOKUP(CONCATENATE("FY",RIGHT($C$1,4)+1),Rates!$A$4:$Z$28,25,FALSE),0)</f>
        <v>0</v>
      </c>
      <c r="N69" s="188">
        <v>0</v>
      </c>
      <c r="O69" s="214">
        <v>0</v>
      </c>
      <c r="P69" s="491">
        <f t="shared" si="32"/>
        <v>0</v>
      </c>
      <c r="Q69" s="491"/>
      <c r="R69" s="336">
        <f>ROUND(P69*HLOOKUP(CONCATENATE("FY",RIGHT($C$1,4)+2),Rates!$A$4:$Z$28,25,FALSE),0)</f>
        <v>0</v>
      </c>
      <c r="S69" s="188">
        <v>0</v>
      </c>
      <c r="T69" s="214">
        <v>0</v>
      </c>
      <c r="U69" s="491">
        <f t="shared" si="33"/>
        <v>0</v>
      </c>
      <c r="V69" s="491"/>
      <c r="W69" s="336">
        <f>ROUND(U69*HLOOKUP(CONCATENATE("FY",RIGHT($C$1,4)+3),Rates!$A$4:$Z$28,25,FALSE),0)</f>
        <v>0</v>
      </c>
      <c r="X69" s="188">
        <v>0</v>
      </c>
      <c r="Y69" s="214">
        <v>0</v>
      </c>
      <c r="Z69" s="491">
        <f t="shared" si="34"/>
        <v>0</v>
      </c>
      <c r="AA69" s="491"/>
      <c r="AB69" s="336">
        <f>ROUND(Z69*HLOOKUP(CONCATENATE("FY",RIGHT($C$1,4)+4),Rates!$A$4:$Z$28,25,FALSE),0)</f>
        <v>0</v>
      </c>
      <c r="AC69" s="279"/>
      <c r="AD69" s="279"/>
      <c r="AE69" s="279"/>
      <c r="AF69" s="279"/>
      <c r="AG69" s="279"/>
    </row>
    <row r="70" spans="1:37">
      <c r="A70" s="193" t="s">
        <v>16</v>
      </c>
      <c r="B70" s="220" t="s">
        <v>68</v>
      </c>
      <c r="C70" s="207">
        <v>0</v>
      </c>
      <c r="D70" s="213">
        <v>0</v>
      </c>
      <c r="E70" s="214">
        <v>0</v>
      </c>
      <c r="F70" s="491">
        <f t="shared" si="30"/>
        <v>0</v>
      </c>
      <c r="G70" s="491"/>
      <c r="H70" s="336">
        <f>ROUND(F70*HLOOKUP($C$1,Rates!$A$4:$Z$28,25,FALSE),0)</f>
        <v>0</v>
      </c>
      <c r="I70" s="210">
        <v>0</v>
      </c>
      <c r="J70" s="214">
        <v>0</v>
      </c>
      <c r="K70" s="491">
        <f t="shared" si="31"/>
        <v>0</v>
      </c>
      <c r="L70" s="491"/>
      <c r="M70" s="336">
        <f>ROUND(K70*HLOOKUP(CONCATENATE("FY",RIGHT($C$1,4)+1),Rates!$A$4:$Z$28,25,FALSE),0)</f>
        <v>0</v>
      </c>
      <c r="N70" s="188">
        <v>0</v>
      </c>
      <c r="O70" s="214">
        <v>0</v>
      </c>
      <c r="P70" s="491">
        <f t="shared" si="32"/>
        <v>0</v>
      </c>
      <c r="Q70" s="491"/>
      <c r="R70" s="336">
        <f>ROUND(P70*HLOOKUP(CONCATENATE("FY",RIGHT($C$1,4)+2),Rates!$A$4:$Z$28,25,FALSE),0)</f>
        <v>0</v>
      </c>
      <c r="S70" s="188">
        <v>0</v>
      </c>
      <c r="T70" s="214">
        <v>0</v>
      </c>
      <c r="U70" s="491">
        <f t="shared" si="33"/>
        <v>0</v>
      </c>
      <c r="V70" s="491"/>
      <c r="W70" s="336">
        <f>ROUND(U70*HLOOKUP(CONCATENATE("FY",RIGHT($C$1,4)+3),Rates!$A$4:$Z$28,25,FALSE),0)</f>
        <v>0</v>
      </c>
      <c r="X70" s="188">
        <v>0</v>
      </c>
      <c r="Y70" s="214">
        <v>0</v>
      </c>
      <c r="Z70" s="491">
        <f t="shared" si="34"/>
        <v>0</v>
      </c>
      <c r="AA70" s="491"/>
      <c r="AB70" s="336">
        <f>ROUND(Z70*HLOOKUP(CONCATENATE("FY",RIGHT($C$1,4)+4),Rates!$A$4:$Z$28,25,FALSE),0)</f>
        <v>0</v>
      </c>
      <c r="AC70" s="279"/>
      <c r="AD70" s="279"/>
      <c r="AE70" s="279"/>
      <c r="AF70" s="279"/>
      <c r="AG70" s="279"/>
    </row>
    <row r="71" spans="1:37">
      <c r="A71" s="193" t="s">
        <v>16</v>
      </c>
      <c r="B71" s="220" t="s">
        <v>68</v>
      </c>
      <c r="C71" s="207">
        <v>0</v>
      </c>
      <c r="D71" s="213">
        <v>0</v>
      </c>
      <c r="E71" s="214">
        <v>0</v>
      </c>
      <c r="F71" s="491">
        <f t="shared" si="30"/>
        <v>0</v>
      </c>
      <c r="G71" s="491"/>
      <c r="H71" s="336">
        <f>ROUND(F71*HLOOKUP($C$1,Rates!$A$4:$Z$28,25,FALSE),0)</f>
        <v>0</v>
      </c>
      <c r="I71" s="210">
        <v>0</v>
      </c>
      <c r="J71" s="214">
        <v>0</v>
      </c>
      <c r="K71" s="491">
        <f t="shared" si="31"/>
        <v>0</v>
      </c>
      <c r="L71" s="491"/>
      <c r="M71" s="336">
        <f>ROUND(K71*HLOOKUP(CONCATENATE("FY",RIGHT($C$1,4)+1),Rates!$A$4:$Z$28,25,FALSE),0)</f>
        <v>0</v>
      </c>
      <c r="N71" s="188">
        <v>0</v>
      </c>
      <c r="O71" s="214">
        <v>0</v>
      </c>
      <c r="P71" s="491">
        <f t="shared" si="32"/>
        <v>0</v>
      </c>
      <c r="Q71" s="491"/>
      <c r="R71" s="336">
        <f>ROUND(P71*HLOOKUP(CONCATENATE("FY",RIGHT($C$1,4)+2),Rates!$A$4:$Z$28,25,FALSE),0)</f>
        <v>0</v>
      </c>
      <c r="S71" s="188">
        <v>0</v>
      </c>
      <c r="T71" s="214">
        <v>0</v>
      </c>
      <c r="U71" s="491">
        <f t="shared" si="33"/>
        <v>0</v>
      </c>
      <c r="V71" s="491"/>
      <c r="W71" s="336">
        <f>ROUND(U71*HLOOKUP(CONCATENATE("FY",RIGHT($C$1,4)+3),Rates!$A$4:$Z$28,25,FALSE),0)</f>
        <v>0</v>
      </c>
      <c r="X71" s="188">
        <v>0</v>
      </c>
      <c r="Y71" s="214">
        <v>0</v>
      </c>
      <c r="Z71" s="491">
        <f t="shared" si="34"/>
        <v>0</v>
      </c>
      <c r="AA71" s="491"/>
      <c r="AB71" s="336">
        <f>ROUND(Z71*HLOOKUP(CONCATENATE("FY",RIGHT($C$1,4)+4),Rates!$A$4:$Z$28,25,FALSE),0)</f>
        <v>0</v>
      </c>
      <c r="AC71" s="279"/>
      <c r="AD71" s="279"/>
      <c r="AE71" s="279"/>
      <c r="AF71" s="279"/>
      <c r="AG71" s="279"/>
    </row>
    <row r="72" spans="1:37">
      <c r="A72" s="193" t="s">
        <v>16</v>
      </c>
      <c r="B72" s="220" t="s">
        <v>68</v>
      </c>
      <c r="C72" s="207">
        <v>0</v>
      </c>
      <c r="D72" s="213">
        <v>0</v>
      </c>
      <c r="E72" s="214">
        <v>0</v>
      </c>
      <c r="F72" s="491">
        <f t="shared" si="30"/>
        <v>0</v>
      </c>
      <c r="G72" s="491"/>
      <c r="H72" s="336">
        <f>ROUND(F72*HLOOKUP($C$1,Rates!$A$4:$Z$28,25,FALSE),0)</f>
        <v>0</v>
      </c>
      <c r="I72" s="210">
        <v>0</v>
      </c>
      <c r="J72" s="214">
        <v>0</v>
      </c>
      <c r="K72" s="491">
        <f t="shared" si="31"/>
        <v>0</v>
      </c>
      <c r="L72" s="491"/>
      <c r="M72" s="336">
        <f>ROUND(K72*HLOOKUP(CONCATENATE("FY",RIGHT($C$1,4)+1),Rates!$A$4:$Z$28,25,FALSE),0)</f>
        <v>0</v>
      </c>
      <c r="N72" s="188">
        <v>0</v>
      </c>
      <c r="O72" s="214">
        <v>0</v>
      </c>
      <c r="P72" s="491">
        <f t="shared" si="32"/>
        <v>0</v>
      </c>
      <c r="Q72" s="491"/>
      <c r="R72" s="336">
        <f>ROUND(P72*HLOOKUP(CONCATENATE("FY",RIGHT($C$1,4)+2),Rates!$A$4:$Z$28,25,FALSE),0)</f>
        <v>0</v>
      </c>
      <c r="S72" s="188">
        <v>0</v>
      </c>
      <c r="T72" s="214">
        <v>0</v>
      </c>
      <c r="U72" s="491">
        <f t="shared" si="33"/>
        <v>0</v>
      </c>
      <c r="V72" s="491"/>
      <c r="W72" s="336">
        <f>ROUND(U72*HLOOKUP(CONCATENATE("FY",RIGHT($C$1,4)+3),Rates!$A$4:$Z$28,25,FALSE),0)</f>
        <v>0</v>
      </c>
      <c r="X72" s="188">
        <v>0</v>
      </c>
      <c r="Y72" s="214">
        <v>0</v>
      </c>
      <c r="Z72" s="491">
        <f t="shared" si="34"/>
        <v>0</v>
      </c>
      <c r="AA72" s="491"/>
      <c r="AB72" s="336">
        <f>ROUND(Z72*HLOOKUP(CONCATENATE("FY",RIGHT($C$1,4)+4),Rates!$A$4:$Z$28,25,FALSE),0)</f>
        <v>0</v>
      </c>
      <c r="AC72" s="279"/>
      <c r="AD72" s="279"/>
      <c r="AE72" s="279"/>
      <c r="AF72" s="279"/>
      <c r="AG72" s="279"/>
    </row>
    <row r="73" spans="1:37">
      <c r="A73" s="193" t="s">
        <v>16</v>
      </c>
      <c r="B73" s="220" t="s">
        <v>68</v>
      </c>
      <c r="C73" s="207">
        <v>0</v>
      </c>
      <c r="D73" s="213">
        <v>0</v>
      </c>
      <c r="E73" s="214">
        <v>0</v>
      </c>
      <c r="F73" s="491">
        <f t="shared" si="30"/>
        <v>0</v>
      </c>
      <c r="G73" s="491"/>
      <c r="H73" s="336">
        <f>ROUND(F73*HLOOKUP($C$1,Rates!$A$4:$Z$28,25,FALSE),0)</f>
        <v>0</v>
      </c>
      <c r="I73" s="210">
        <v>0</v>
      </c>
      <c r="J73" s="214">
        <v>0</v>
      </c>
      <c r="K73" s="491">
        <f t="shared" si="31"/>
        <v>0</v>
      </c>
      <c r="L73" s="491"/>
      <c r="M73" s="336">
        <f>ROUND(K73*HLOOKUP(CONCATENATE("FY",RIGHT($C$1,4)+1),Rates!$A$4:$Z$28,25,FALSE),0)</f>
        <v>0</v>
      </c>
      <c r="N73" s="188">
        <v>0</v>
      </c>
      <c r="O73" s="214">
        <v>0</v>
      </c>
      <c r="P73" s="491">
        <f t="shared" si="32"/>
        <v>0</v>
      </c>
      <c r="Q73" s="491"/>
      <c r="R73" s="336">
        <f>ROUND(P73*HLOOKUP(CONCATENATE("FY",RIGHT($C$1,4)+2),Rates!$A$4:$Z$28,25,FALSE),0)</f>
        <v>0</v>
      </c>
      <c r="S73" s="188">
        <v>0</v>
      </c>
      <c r="T73" s="214">
        <v>0</v>
      </c>
      <c r="U73" s="491">
        <f t="shared" si="33"/>
        <v>0</v>
      </c>
      <c r="V73" s="491"/>
      <c r="W73" s="336">
        <f>ROUND(U73*HLOOKUP(CONCATENATE("FY",RIGHT($C$1,4)+3),Rates!$A$4:$Z$28,25,FALSE),0)</f>
        <v>0</v>
      </c>
      <c r="X73" s="188">
        <v>0</v>
      </c>
      <c r="Y73" s="214">
        <v>0</v>
      </c>
      <c r="Z73" s="491">
        <f t="shared" si="34"/>
        <v>0</v>
      </c>
      <c r="AA73" s="491"/>
      <c r="AB73" s="336">
        <f>ROUND(Z73*HLOOKUP(CONCATENATE("FY",RIGHT($C$1,4)+4),Rates!$A$4:$Z$28,25,FALSE),0)</f>
        <v>0</v>
      </c>
      <c r="AC73" s="279"/>
      <c r="AD73" s="279"/>
      <c r="AE73" s="279"/>
      <c r="AF73" s="279"/>
      <c r="AG73" s="279"/>
    </row>
    <row r="74" spans="1:37">
      <c r="A74" s="193" t="s">
        <v>16</v>
      </c>
      <c r="B74" s="220" t="s">
        <v>68</v>
      </c>
      <c r="C74" s="207">
        <v>0</v>
      </c>
      <c r="D74" s="213">
        <v>0</v>
      </c>
      <c r="E74" s="214">
        <v>0</v>
      </c>
      <c r="F74" s="491">
        <f t="shared" si="30"/>
        <v>0</v>
      </c>
      <c r="G74" s="491"/>
      <c r="H74" s="336">
        <f>ROUND(F74*HLOOKUP($C$1,Rates!$A$4:$Z$28,25,FALSE),0)</f>
        <v>0</v>
      </c>
      <c r="I74" s="210">
        <v>0</v>
      </c>
      <c r="J74" s="214">
        <v>0</v>
      </c>
      <c r="K74" s="491">
        <f t="shared" si="31"/>
        <v>0</v>
      </c>
      <c r="L74" s="491"/>
      <c r="M74" s="336">
        <f>ROUND(K74*HLOOKUP(CONCATENATE("FY",RIGHT($C$1,4)+1),Rates!$A$4:$Z$28,25,FALSE),0)</f>
        <v>0</v>
      </c>
      <c r="N74" s="188">
        <v>0</v>
      </c>
      <c r="O74" s="214">
        <v>0</v>
      </c>
      <c r="P74" s="491">
        <f t="shared" si="32"/>
        <v>0</v>
      </c>
      <c r="Q74" s="491"/>
      <c r="R74" s="336">
        <f>ROUND(P74*HLOOKUP(CONCATENATE("FY",RIGHT($C$1,4)+2),Rates!$A$4:$Z$28,25,FALSE),0)</f>
        <v>0</v>
      </c>
      <c r="S74" s="188">
        <v>0</v>
      </c>
      <c r="T74" s="214">
        <v>0</v>
      </c>
      <c r="U74" s="491">
        <f t="shared" si="33"/>
        <v>0</v>
      </c>
      <c r="V74" s="491"/>
      <c r="W74" s="336">
        <f>ROUND(U74*HLOOKUP(CONCATENATE("FY",RIGHT($C$1,4)+3),Rates!$A$4:$Z$28,25,FALSE),0)</f>
        <v>0</v>
      </c>
      <c r="X74" s="188">
        <v>0</v>
      </c>
      <c r="Y74" s="214">
        <v>0</v>
      </c>
      <c r="Z74" s="491">
        <f t="shared" si="34"/>
        <v>0</v>
      </c>
      <c r="AA74" s="491"/>
      <c r="AB74" s="336">
        <f>ROUND(Z74*HLOOKUP(CONCATENATE("FY",RIGHT($C$1,4)+4),Rates!$A$4:$Z$28,25,FALSE),0)</f>
        <v>0</v>
      </c>
      <c r="AC74" s="279"/>
      <c r="AD74" s="279"/>
      <c r="AE74" s="279"/>
      <c r="AF74" s="279"/>
      <c r="AG74" s="279"/>
    </row>
    <row r="75" spans="1:37" ht="15" thickBot="1">
      <c r="A75" s="194" t="s">
        <v>16</v>
      </c>
      <c r="B75" s="195" t="s">
        <v>68</v>
      </c>
      <c r="C75" s="208">
        <v>0</v>
      </c>
      <c r="D75" s="221">
        <v>0</v>
      </c>
      <c r="E75" s="190">
        <v>0</v>
      </c>
      <c r="F75" s="485">
        <f t="shared" si="30"/>
        <v>0</v>
      </c>
      <c r="G75" s="485"/>
      <c r="H75" s="337">
        <f>ROUND(F75*HLOOKUP($C$1,Rates!$A$4:$Z$28,25,FALSE),0)</f>
        <v>0</v>
      </c>
      <c r="I75" s="211">
        <v>0</v>
      </c>
      <c r="J75" s="190">
        <v>0</v>
      </c>
      <c r="K75" s="485">
        <f t="shared" si="31"/>
        <v>0</v>
      </c>
      <c r="L75" s="485"/>
      <c r="M75" s="337">
        <f>ROUND(K75*HLOOKUP(CONCATENATE("FY",RIGHT($C$1,4)+1),Rates!$A$4:$Z$28,25,FALSE),0)</f>
        <v>0</v>
      </c>
      <c r="N75" s="189">
        <v>0</v>
      </c>
      <c r="O75" s="190">
        <v>0</v>
      </c>
      <c r="P75" s="485">
        <f t="shared" si="32"/>
        <v>0</v>
      </c>
      <c r="Q75" s="485"/>
      <c r="R75" s="337">
        <f>ROUND(P75*HLOOKUP(CONCATENATE("FY",RIGHT($C$1,4)+2),Rates!$A$4:$Z$28,25,FALSE),0)</f>
        <v>0</v>
      </c>
      <c r="S75" s="189">
        <v>0</v>
      </c>
      <c r="T75" s="190">
        <v>0</v>
      </c>
      <c r="U75" s="485">
        <f t="shared" si="33"/>
        <v>0</v>
      </c>
      <c r="V75" s="485"/>
      <c r="W75" s="337">
        <f>ROUND(U75*HLOOKUP(CONCATENATE("FY",RIGHT($C$1,4)+3),Rates!$A$4:$Z$28,25,FALSE),0)</f>
        <v>0</v>
      </c>
      <c r="X75" s="189">
        <v>0</v>
      </c>
      <c r="Y75" s="190">
        <v>0</v>
      </c>
      <c r="Z75" s="485">
        <f t="shared" si="34"/>
        <v>0</v>
      </c>
      <c r="AA75" s="485"/>
      <c r="AB75" s="337">
        <f>ROUND(Z75*HLOOKUP(CONCATENATE("FY",RIGHT($C$1,4)+4),Rates!$A$4:$Z$28,25,FALSE),0)</f>
        <v>0</v>
      </c>
      <c r="AC75" s="279"/>
      <c r="AD75" s="279"/>
      <c r="AE75" s="279"/>
      <c r="AF75" s="279"/>
      <c r="AG75" s="279"/>
    </row>
    <row r="76" spans="1:37" s="76" customFormat="1">
      <c r="A76" s="263"/>
      <c r="B76" s="263"/>
      <c r="C76" s="263"/>
      <c r="D76" s="263"/>
      <c r="E76" s="263"/>
      <c r="F76" s="263"/>
      <c r="G76" s="263"/>
      <c r="H76" s="263"/>
      <c r="I76" s="263"/>
      <c r="J76" s="263"/>
      <c r="K76" s="263"/>
      <c r="L76" s="263"/>
      <c r="M76" s="263"/>
      <c r="N76" s="263"/>
      <c r="O76" s="263"/>
      <c r="P76" s="263"/>
      <c r="Q76" s="263"/>
      <c r="R76" s="263"/>
      <c r="S76" s="263"/>
      <c r="T76" s="263"/>
      <c r="U76" s="263"/>
      <c r="V76" s="263"/>
      <c r="W76" s="263"/>
      <c r="X76" s="263"/>
      <c r="Y76" s="263"/>
      <c r="Z76" s="263"/>
      <c r="AA76" s="263"/>
      <c r="AB76" s="263"/>
      <c r="AC76" s="263"/>
      <c r="AD76" s="263"/>
      <c r="AE76" s="263"/>
      <c r="AF76" s="263"/>
      <c r="AG76" s="263"/>
      <c r="AJ76" s="69"/>
      <c r="AK76" s="69"/>
    </row>
    <row r="77" spans="1:37" s="76" customFormat="1">
      <c r="A77" s="263"/>
      <c r="B77" s="263"/>
      <c r="C77" s="263"/>
      <c r="D77" s="263"/>
      <c r="E77" s="263"/>
      <c r="F77" s="263"/>
      <c r="G77" s="263"/>
      <c r="H77" s="263"/>
      <c r="I77" s="263"/>
      <c r="J77" s="263"/>
      <c r="K77" s="263"/>
      <c r="L77" s="263"/>
      <c r="M77" s="263"/>
      <c r="N77" s="263"/>
      <c r="O77" s="263"/>
      <c r="P77" s="263"/>
      <c r="Q77" s="263"/>
      <c r="R77" s="263"/>
      <c r="S77" s="263"/>
      <c r="T77" s="263"/>
      <c r="U77" s="263"/>
      <c r="V77" s="263"/>
      <c r="W77" s="263"/>
      <c r="X77" s="263"/>
      <c r="Y77" s="263"/>
      <c r="Z77" s="263"/>
      <c r="AA77" s="263"/>
      <c r="AB77" s="263"/>
      <c r="AC77" s="263"/>
      <c r="AD77" s="263"/>
      <c r="AE77" s="263"/>
      <c r="AF77" s="263"/>
      <c r="AG77" s="263"/>
      <c r="AJ77" s="69"/>
      <c r="AK77" s="69"/>
    </row>
    <row r="78" spans="1:37" s="76" customFormat="1">
      <c r="A78" s="263"/>
      <c r="B78" s="263"/>
      <c r="C78" s="263"/>
      <c r="D78" s="263"/>
      <c r="E78" s="263"/>
      <c r="F78" s="263"/>
      <c r="G78" s="263"/>
      <c r="H78" s="263"/>
      <c r="I78" s="263"/>
      <c r="J78" s="263"/>
      <c r="K78" s="263"/>
      <c r="L78" s="263"/>
      <c r="M78" s="263"/>
      <c r="N78" s="263"/>
      <c r="O78" s="263"/>
      <c r="P78" s="263"/>
      <c r="Q78" s="263"/>
      <c r="R78" s="263"/>
      <c r="S78" s="263"/>
      <c r="T78" s="263"/>
      <c r="U78" s="263"/>
      <c r="V78" s="263"/>
      <c r="W78" s="263"/>
      <c r="X78" s="263"/>
      <c r="Y78" s="263"/>
      <c r="Z78" s="263"/>
      <c r="AA78" s="263"/>
      <c r="AB78" s="263"/>
      <c r="AC78" s="263"/>
      <c r="AD78" s="263"/>
      <c r="AE78" s="263"/>
      <c r="AF78" s="263"/>
      <c r="AG78" s="263"/>
      <c r="AJ78" s="69"/>
      <c r="AK78" s="69"/>
    </row>
    <row r="79" spans="1:37" s="76" customFormat="1">
      <c r="A79" s="263"/>
      <c r="B79" s="263"/>
      <c r="C79" s="263"/>
      <c r="D79" s="263"/>
      <c r="E79" s="263"/>
      <c r="F79" s="263"/>
      <c r="G79" s="263"/>
      <c r="H79" s="263"/>
      <c r="I79" s="263"/>
      <c r="J79" s="263"/>
      <c r="K79" s="263"/>
      <c r="L79" s="263"/>
      <c r="M79" s="263"/>
      <c r="N79" s="263"/>
      <c r="O79" s="263"/>
      <c r="P79" s="263"/>
      <c r="Q79" s="263"/>
      <c r="R79" s="263"/>
      <c r="S79" s="263"/>
      <c r="T79" s="263"/>
      <c r="U79" s="263"/>
      <c r="V79" s="263"/>
      <c r="W79" s="263"/>
      <c r="X79" s="263"/>
      <c r="Y79" s="263"/>
      <c r="Z79" s="263"/>
      <c r="AA79" s="263"/>
      <c r="AB79" s="263"/>
      <c r="AC79" s="263"/>
      <c r="AD79" s="263"/>
      <c r="AE79" s="263"/>
      <c r="AF79" s="263"/>
      <c r="AG79" s="263"/>
      <c r="AJ79" s="69"/>
      <c r="AK79" s="69"/>
    </row>
    <row r="80" spans="1:37" s="76" customFormat="1">
      <c r="A80" s="263"/>
      <c r="B80" s="263"/>
      <c r="C80" s="263"/>
      <c r="D80" s="263"/>
      <c r="E80" s="263"/>
      <c r="F80" s="263"/>
      <c r="G80" s="263"/>
      <c r="H80" s="263"/>
      <c r="I80" s="263"/>
      <c r="J80" s="263"/>
      <c r="K80" s="263"/>
      <c r="L80" s="263"/>
      <c r="M80" s="263"/>
      <c r="N80" s="263"/>
      <c r="O80" s="263"/>
      <c r="P80" s="263"/>
      <c r="Q80" s="263"/>
      <c r="R80" s="263"/>
      <c r="S80" s="263"/>
      <c r="T80" s="263"/>
      <c r="U80" s="263"/>
      <c r="V80" s="263"/>
      <c r="W80" s="263"/>
      <c r="X80" s="263"/>
      <c r="Y80" s="263"/>
      <c r="Z80" s="263"/>
      <c r="AA80" s="263"/>
      <c r="AB80" s="263"/>
      <c r="AC80" s="263"/>
      <c r="AD80" s="263"/>
      <c r="AE80" s="263"/>
      <c r="AF80" s="263"/>
      <c r="AG80" s="263"/>
      <c r="AJ80" s="69"/>
      <c r="AK80" s="69"/>
    </row>
    <row r="81" spans="1:38" s="76" customFormat="1">
      <c r="A81" s="263"/>
      <c r="B81" s="263"/>
      <c r="C81" s="263"/>
      <c r="D81" s="263"/>
      <c r="E81" s="263"/>
      <c r="F81" s="263"/>
      <c r="G81" s="263"/>
      <c r="H81" s="263"/>
      <c r="I81" s="263"/>
      <c r="J81" s="263"/>
      <c r="K81" s="263"/>
      <c r="L81" s="263"/>
      <c r="M81" s="263"/>
      <c r="N81" s="263"/>
      <c r="O81" s="263"/>
      <c r="P81" s="263"/>
      <c r="Q81" s="263"/>
      <c r="R81" s="263"/>
      <c r="S81" s="263"/>
      <c r="T81" s="263"/>
      <c r="U81" s="263"/>
      <c r="V81" s="263"/>
      <c r="W81" s="263"/>
      <c r="X81" s="263"/>
      <c r="Y81" s="263"/>
      <c r="Z81" s="263"/>
      <c r="AA81" s="263"/>
      <c r="AB81" s="263"/>
      <c r="AC81" s="263"/>
      <c r="AD81" s="263"/>
      <c r="AE81" s="263"/>
      <c r="AF81" s="263"/>
      <c r="AG81" s="263"/>
      <c r="AJ81" s="69"/>
      <c r="AK81" s="69"/>
    </row>
    <row r="82" spans="1:38" s="76" customFormat="1">
      <c r="A82" s="263"/>
      <c r="B82" s="263"/>
      <c r="C82" s="263"/>
      <c r="D82" s="263"/>
      <c r="E82" s="263"/>
      <c r="F82" s="263"/>
      <c r="G82" s="263"/>
      <c r="H82" s="263"/>
      <c r="I82" s="263"/>
      <c r="J82" s="263"/>
      <c r="K82" s="263"/>
      <c r="L82" s="263"/>
      <c r="M82" s="263"/>
      <c r="N82" s="263"/>
      <c r="O82" s="263"/>
      <c r="P82" s="263"/>
      <c r="Q82" s="263"/>
      <c r="R82" s="263"/>
      <c r="S82" s="263"/>
      <c r="T82" s="263"/>
      <c r="U82" s="263"/>
      <c r="V82" s="263"/>
      <c r="W82" s="263"/>
      <c r="X82" s="263"/>
      <c r="Y82" s="263"/>
      <c r="Z82" s="263"/>
      <c r="AA82" s="263"/>
      <c r="AB82" s="263"/>
      <c r="AC82" s="263"/>
      <c r="AD82" s="263"/>
      <c r="AE82" s="263"/>
      <c r="AF82" s="263"/>
      <c r="AG82" s="263"/>
      <c r="AJ82" s="69"/>
      <c r="AK82" s="69"/>
    </row>
    <row r="83" spans="1:38" s="76" customFormat="1">
      <c r="A83" s="263"/>
      <c r="B83" s="263"/>
      <c r="C83" s="263"/>
      <c r="D83" s="263"/>
      <c r="E83" s="263"/>
      <c r="F83" s="263"/>
      <c r="G83" s="263"/>
      <c r="H83" s="263"/>
      <c r="I83" s="263"/>
      <c r="J83" s="263"/>
      <c r="K83" s="263"/>
      <c r="L83" s="263"/>
      <c r="M83" s="263"/>
      <c r="N83" s="263"/>
      <c r="O83" s="263"/>
      <c r="P83" s="263"/>
      <c r="Q83" s="263"/>
      <c r="R83" s="263"/>
      <c r="S83" s="263"/>
      <c r="T83" s="263"/>
      <c r="U83" s="263"/>
      <c r="V83" s="263"/>
      <c r="W83" s="263"/>
      <c r="X83" s="263"/>
      <c r="Y83" s="263"/>
      <c r="Z83" s="263"/>
      <c r="AA83" s="263"/>
      <c r="AB83" s="263"/>
      <c r="AC83" s="263"/>
      <c r="AD83" s="263"/>
      <c r="AE83" s="263"/>
      <c r="AF83" s="263"/>
      <c r="AG83" s="263"/>
      <c r="AJ83" s="69"/>
      <c r="AK83" s="69"/>
    </row>
    <row r="84" spans="1:38" s="76" customFormat="1">
      <c r="A84" s="263"/>
      <c r="B84" s="263"/>
      <c r="C84" s="263"/>
      <c r="D84" s="263"/>
      <c r="E84" s="263"/>
      <c r="F84" s="263"/>
      <c r="G84" s="263"/>
      <c r="H84" s="263"/>
      <c r="I84" s="263"/>
      <c r="J84" s="263"/>
      <c r="K84" s="263"/>
      <c r="L84" s="263"/>
      <c r="M84" s="263"/>
      <c r="N84" s="263"/>
      <c r="O84" s="263"/>
      <c r="P84" s="263"/>
      <c r="Q84" s="263"/>
      <c r="R84" s="263"/>
      <c r="S84" s="263"/>
      <c r="T84" s="263"/>
      <c r="U84" s="263"/>
      <c r="V84" s="263"/>
      <c r="W84" s="263"/>
      <c r="X84" s="263"/>
      <c r="Y84" s="263"/>
      <c r="Z84" s="263"/>
      <c r="AA84" s="263"/>
      <c r="AB84" s="263"/>
      <c r="AC84" s="263"/>
      <c r="AD84" s="263"/>
      <c r="AE84" s="263"/>
      <c r="AF84" s="263"/>
      <c r="AG84" s="263"/>
      <c r="AJ84" s="69"/>
      <c r="AK84" s="69"/>
    </row>
    <row r="85" spans="1:38" s="76" customFormat="1">
      <c r="A85" s="263"/>
      <c r="B85" s="263"/>
      <c r="C85" s="263"/>
      <c r="D85" s="263"/>
      <c r="E85" s="263"/>
      <c r="F85" s="263"/>
      <c r="G85" s="263"/>
      <c r="H85" s="263"/>
      <c r="I85" s="263"/>
      <c r="J85" s="263"/>
      <c r="K85" s="263"/>
      <c r="L85" s="263"/>
      <c r="M85" s="263"/>
      <c r="N85" s="263"/>
      <c r="O85" s="263"/>
      <c r="P85" s="263"/>
      <c r="Q85" s="263"/>
      <c r="R85" s="263"/>
      <c r="S85" s="263"/>
      <c r="T85" s="263"/>
      <c r="U85" s="263"/>
      <c r="V85" s="263"/>
      <c r="W85" s="263"/>
      <c r="X85" s="263"/>
      <c r="Y85" s="263"/>
      <c r="Z85" s="263"/>
      <c r="AA85" s="263"/>
      <c r="AB85" s="263"/>
      <c r="AC85" s="263"/>
      <c r="AD85" s="263"/>
      <c r="AE85" s="263"/>
      <c r="AF85" s="263"/>
      <c r="AG85" s="263"/>
      <c r="AJ85" s="69"/>
      <c r="AK85" s="69"/>
    </row>
    <row r="86" spans="1:38" s="85" customFormat="1">
      <c r="A86" s="280"/>
      <c r="B86" s="280"/>
      <c r="C86" s="280"/>
      <c r="D86" s="280"/>
      <c r="E86" s="280"/>
      <c r="F86" s="280"/>
      <c r="G86" s="280"/>
      <c r="H86" s="280"/>
      <c r="I86" s="280"/>
      <c r="J86" s="280"/>
      <c r="K86" s="280"/>
      <c r="L86" s="280"/>
      <c r="M86" s="280"/>
      <c r="N86" s="280"/>
      <c r="O86" s="280"/>
      <c r="P86" s="280"/>
      <c r="Q86" s="280"/>
      <c r="R86" s="280"/>
      <c r="S86" s="280"/>
      <c r="T86" s="280"/>
      <c r="U86" s="280"/>
      <c r="V86" s="280"/>
      <c r="W86" s="280"/>
      <c r="X86" s="280"/>
      <c r="Y86" s="280"/>
      <c r="Z86" s="280"/>
      <c r="AA86" s="280"/>
      <c r="AB86" s="280"/>
      <c r="AC86" s="263"/>
      <c r="AD86" s="263"/>
      <c r="AE86" s="263"/>
      <c r="AF86" s="263"/>
      <c r="AG86" s="263"/>
      <c r="AH86" s="76"/>
      <c r="AI86" s="76"/>
      <c r="AJ86" s="69"/>
      <c r="AK86" s="69"/>
      <c r="AL86" s="76"/>
    </row>
    <row r="87" spans="1:38" s="85" customFormat="1">
      <c r="A87" s="280"/>
      <c r="B87" s="280"/>
      <c r="C87" s="280"/>
      <c r="D87" s="280"/>
      <c r="E87" s="280"/>
      <c r="F87" s="280"/>
      <c r="G87" s="280"/>
      <c r="H87" s="280"/>
      <c r="I87" s="280"/>
      <c r="J87" s="280"/>
      <c r="K87" s="280"/>
      <c r="L87" s="280"/>
      <c r="M87" s="280"/>
      <c r="N87" s="280"/>
      <c r="O87" s="280"/>
      <c r="P87" s="280"/>
      <c r="Q87" s="280"/>
      <c r="R87" s="280"/>
      <c r="S87" s="280"/>
      <c r="T87" s="280"/>
      <c r="U87" s="280"/>
      <c r="V87" s="280"/>
      <c r="W87" s="280"/>
      <c r="X87" s="280"/>
      <c r="Y87" s="280"/>
      <c r="Z87" s="280"/>
      <c r="AA87" s="280"/>
      <c r="AB87" s="280"/>
      <c r="AC87" s="263"/>
      <c r="AD87" s="263"/>
      <c r="AE87" s="263"/>
      <c r="AF87" s="263"/>
      <c r="AG87" s="263"/>
      <c r="AH87" s="76"/>
      <c r="AI87" s="76"/>
      <c r="AJ87" s="69"/>
      <c r="AK87" s="69"/>
      <c r="AL87" s="76"/>
    </row>
    <row r="88" spans="1:38" s="85" customFormat="1">
      <c r="A88" s="280"/>
      <c r="B88" s="280"/>
      <c r="C88" s="280"/>
      <c r="D88" s="280"/>
      <c r="E88" s="280"/>
      <c r="F88" s="280"/>
      <c r="G88" s="280"/>
      <c r="H88" s="280"/>
      <c r="I88" s="280"/>
      <c r="J88" s="280"/>
      <c r="K88" s="280"/>
      <c r="L88" s="280"/>
      <c r="M88" s="280"/>
      <c r="N88" s="280"/>
      <c r="O88" s="280"/>
      <c r="P88" s="280"/>
      <c r="Q88" s="280"/>
      <c r="R88" s="280"/>
      <c r="S88" s="280"/>
      <c r="T88" s="280"/>
      <c r="U88" s="280"/>
      <c r="V88" s="280"/>
      <c r="W88" s="280"/>
      <c r="X88" s="280"/>
      <c r="Y88" s="280"/>
      <c r="Z88" s="280"/>
      <c r="AA88" s="280"/>
      <c r="AB88" s="280"/>
      <c r="AC88" s="263"/>
      <c r="AD88" s="263"/>
      <c r="AE88" s="263"/>
      <c r="AF88" s="263"/>
      <c r="AG88" s="263"/>
      <c r="AH88" s="76"/>
      <c r="AI88" s="76"/>
      <c r="AJ88" s="69"/>
      <c r="AK88" s="69"/>
      <c r="AL88" s="76"/>
    </row>
    <row r="89" spans="1:38" s="85" customFormat="1">
      <c r="A89" s="280"/>
      <c r="B89" s="280"/>
      <c r="C89" s="280"/>
      <c r="D89" s="280"/>
      <c r="E89" s="280"/>
      <c r="F89" s="280"/>
      <c r="G89" s="280"/>
      <c r="H89" s="280"/>
      <c r="I89" s="280"/>
      <c r="J89" s="280"/>
      <c r="K89" s="280"/>
      <c r="L89" s="280"/>
      <c r="M89" s="280"/>
      <c r="N89" s="280"/>
      <c r="O89" s="280"/>
      <c r="P89" s="280"/>
      <c r="Q89" s="280"/>
      <c r="R89" s="280"/>
      <c r="S89" s="280"/>
      <c r="T89" s="280"/>
      <c r="U89" s="280"/>
      <c r="V89" s="280"/>
      <c r="W89" s="280"/>
      <c r="X89" s="280"/>
      <c r="Y89" s="280"/>
      <c r="Z89" s="280"/>
      <c r="AA89" s="280"/>
      <c r="AB89" s="280"/>
      <c r="AC89" s="263"/>
      <c r="AD89" s="263"/>
      <c r="AE89" s="263"/>
      <c r="AF89" s="263"/>
      <c r="AG89" s="263"/>
      <c r="AH89" s="76"/>
      <c r="AI89" s="76"/>
      <c r="AJ89" s="69"/>
      <c r="AK89" s="69"/>
      <c r="AL89" s="76"/>
    </row>
    <row r="90" spans="1:38" s="85" customFormat="1">
      <c r="A90" s="280"/>
      <c r="B90" s="280"/>
      <c r="C90" s="280"/>
      <c r="D90" s="280"/>
      <c r="E90" s="280"/>
      <c r="F90" s="280"/>
      <c r="G90" s="280"/>
      <c r="H90" s="280"/>
      <c r="I90" s="280"/>
      <c r="J90" s="280"/>
      <c r="K90" s="280"/>
      <c r="L90" s="280"/>
      <c r="M90" s="280"/>
      <c r="N90" s="280"/>
      <c r="O90" s="280"/>
      <c r="P90" s="280"/>
      <c r="Q90" s="280"/>
      <c r="R90" s="280"/>
      <c r="S90" s="280"/>
      <c r="T90" s="280"/>
      <c r="U90" s="280"/>
      <c r="V90" s="280"/>
      <c r="W90" s="280"/>
      <c r="X90" s="280"/>
      <c r="Y90" s="280"/>
      <c r="Z90" s="280"/>
      <c r="AA90" s="280"/>
      <c r="AB90" s="280"/>
      <c r="AC90" s="263"/>
      <c r="AD90" s="263"/>
      <c r="AE90" s="263"/>
      <c r="AF90" s="263"/>
      <c r="AG90" s="263"/>
      <c r="AH90" s="76"/>
      <c r="AI90" s="76"/>
      <c r="AJ90" s="69"/>
      <c r="AK90" s="69"/>
      <c r="AL90" s="76"/>
    </row>
    <row r="91" spans="1:38" s="85" customFormat="1">
      <c r="A91" s="280"/>
      <c r="B91" s="280"/>
      <c r="C91" s="280"/>
      <c r="D91" s="280"/>
      <c r="E91" s="280"/>
      <c r="F91" s="280"/>
      <c r="G91" s="280"/>
      <c r="H91" s="280"/>
      <c r="I91" s="280"/>
      <c r="J91" s="280"/>
      <c r="K91" s="280"/>
      <c r="L91" s="280"/>
      <c r="M91" s="280"/>
      <c r="N91" s="280"/>
      <c r="O91" s="280"/>
      <c r="P91" s="280"/>
      <c r="Q91" s="280"/>
      <c r="R91" s="280"/>
      <c r="S91" s="280"/>
      <c r="T91" s="280"/>
      <c r="U91" s="280"/>
      <c r="V91" s="280"/>
      <c r="W91" s="280"/>
      <c r="X91" s="280"/>
      <c r="Y91" s="280"/>
      <c r="Z91" s="280"/>
      <c r="AA91" s="280"/>
      <c r="AB91" s="280"/>
      <c r="AC91" s="263"/>
      <c r="AD91" s="263"/>
      <c r="AE91" s="263"/>
      <c r="AF91" s="263"/>
      <c r="AG91" s="263"/>
      <c r="AH91" s="76"/>
      <c r="AI91" s="76"/>
      <c r="AJ91" s="69"/>
      <c r="AK91" s="69"/>
      <c r="AL91" s="76"/>
    </row>
    <row r="92" spans="1:38" s="85" customFormat="1">
      <c r="A92" s="280"/>
      <c r="B92" s="280"/>
      <c r="C92" s="280"/>
      <c r="D92" s="280"/>
      <c r="E92" s="280"/>
      <c r="F92" s="280"/>
      <c r="G92" s="280"/>
      <c r="H92" s="280"/>
      <c r="I92" s="280"/>
      <c r="J92" s="280"/>
      <c r="K92" s="280"/>
      <c r="L92" s="280"/>
      <c r="M92" s="280"/>
      <c r="N92" s="280"/>
      <c r="O92" s="280"/>
      <c r="P92" s="280"/>
      <c r="Q92" s="280"/>
      <c r="R92" s="280"/>
      <c r="S92" s="280"/>
      <c r="T92" s="280"/>
      <c r="U92" s="280"/>
      <c r="V92" s="280"/>
      <c r="W92" s="280"/>
      <c r="X92" s="280"/>
      <c r="Y92" s="280"/>
      <c r="Z92" s="280"/>
      <c r="AA92" s="280"/>
      <c r="AB92" s="280"/>
      <c r="AC92" s="263"/>
      <c r="AD92" s="263"/>
      <c r="AE92" s="263"/>
      <c r="AF92" s="263"/>
      <c r="AG92" s="263"/>
      <c r="AH92" s="76"/>
      <c r="AI92" s="76"/>
      <c r="AJ92" s="69"/>
      <c r="AK92" s="69"/>
      <c r="AL92" s="76"/>
    </row>
    <row r="93" spans="1:38" s="85" customFormat="1">
      <c r="A93" s="280"/>
      <c r="B93" s="280"/>
      <c r="C93" s="280"/>
      <c r="D93" s="280"/>
      <c r="E93" s="280"/>
      <c r="F93" s="280"/>
      <c r="G93" s="280"/>
      <c r="H93" s="280"/>
      <c r="I93" s="280"/>
      <c r="J93" s="280"/>
      <c r="K93" s="280"/>
      <c r="L93" s="280"/>
      <c r="M93" s="280"/>
      <c r="N93" s="280"/>
      <c r="O93" s="280"/>
      <c r="P93" s="280"/>
      <c r="Q93" s="280"/>
      <c r="R93" s="280"/>
      <c r="S93" s="280"/>
      <c r="T93" s="280"/>
      <c r="U93" s="280"/>
      <c r="V93" s="280"/>
      <c r="W93" s="280"/>
      <c r="X93" s="280"/>
      <c r="Y93" s="280"/>
      <c r="Z93" s="280"/>
      <c r="AA93" s="280"/>
      <c r="AB93" s="280"/>
      <c r="AC93" s="263"/>
      <c r="AD93" s="263"/>
      <c r="AE93" s="263"/>
      <c r="AF93" s="263"/>
      <c r="AG93" s="263"/>
      <c r="AH93" s="76"/>
      <c r="AI93" s="76"/>
      <c r="AJ93" s="69"/>
      <c r="AK93" s="69"/>
      <c r="AL93" s="76"/>
    </row>
    <row r="94" spans="1:38" s="85" customFormat="1">
      <c r="A94" s="280"/>
      <c r="B94" s="280"/>
      <c r="C94" s="280"/>
      <c r="D94" s="280"/>
      <c r="E94" s="280"/>
      <c r="F94" s="280"/>
      <c r="G94" s="280"/>
      <c r="H94" s="280"/>
      <c r="I94" s="280"/>
      <c r="J94" s="280"/>
      <c r="K94" s="280"/>
      <c r="L94" s="280"/>
      <c r="M94" s="280"/>
      <c r="N94" s="280"/>
      <c r="O94" s="280"/>
      <c r="P94" s="280"/>
      <c r="Q94" s="280"/>
      <c r="R94" s="280"/>
      <c r="S94" s="280"/>
      <c r="T94" s="280"/>
      <c r="U94" s="280"/>
      <c r="V94" s="280"/>
      <c r="W94" s="280"/>
      <c r="X94" s="280"/>
      <c r="Y94" s="280"/>
      <c r="Z94" s="280"/>
      <c r="AA94" s="280"/>
      <c r="AB94" s="280"/>
      <c r="AC94" s="263"/>
      <c r="AD94" s="263"/>
      <c r="AE94" s="263"/>
      <c r="AF94" s="263"/>
      <c r="AG94" s="263"/>
      <c r="AH94" s="76"/>
      <c r="AI94" s="76"/>
      <c r="AJ94" s="69"/>
      <c r="AK94" s="69"/>
      <c r="AL94" s="76"/>
    </row>
    <row r="95" spans="1:38" s="85" customFormat="1">
      <c r="A95" s="280"/>
      <c r="B95" s="280"/>
      <c r="C95" s="280"/>
      <c r="D95" s="280"/>
      <c r="E95" s="280"/>
      <c r="F95" s="280"/>
      <c r="G95" s="280"/>
      <c r="H95" s="280"/>
      <c r="I95" s="280"/>
      <c r="J95" s="280"/>
      <c r="K95" s="280"/>
      <c r="L95" s="280"/>
      <c r="M95" s="280"/>
      <c r="N95" s="280"/>
      <c r="O95" s="280"/>
      <c r="P95" s="280"/>
      <c r="Q95" s="280"/>
      <c r="R95" s="280"/>
      <c r="S95" s="280"/>
      <c r="T95" s="280"/>
      <c r="U95" s="280"/>
      <c r="V95" s="280"/>
      <c r="W95" s="280"/>
      <c r="X95" s="280"/>
      <c r="Y95" s="280"/>
      <c r="Z95" s="280"/>
      <c r="AA95" s="280"/>
      <c r="AB95" s="280"/>
      <c r="AC95" s="263"/>
      <c r="AD95" s="263"/>
      <c r="AE95" s="263"/>
      <c r="AF95" s="263"/>
      <c r="AG95" s="263"/>
      <c r="AH95" s="76"/>
      <c r="AI95" s="76"/>
      <c r="AJ95" s="69"/>
      <c r="AK95" s="69"/>
      <c r="AL95" s="76"/>
    </row>
    <row r="96" spans="1:38" s="85" customFormat="1">
      <c r="A96" s="280"/>
      <c r="B96" s="280"/>
      <c r="C96" s="280"/>
      <c r="D96" s="280"/>
      <c r="E96" s="280"/>
      <c r="F96" s="280"/>
      <c r="G96" s="280"/>
      <c r="H96" s="280"/>
      <c r="I96" s="280"/>
      <c r="J96" s="280"/>
      <c r="K96" s="280"/>
      <c r="L96" s="280"/>
      <c r="M96" s="280"/>
      <c r="N96" s="280"/>
      <c r="O96" s="280"/>
      <c r="P96" s="280"/>
      <c r="Q96" s="280"/>
      <c r="R96" s="280"/>
      <c r="S96" s="280"/>
      <c r="T96" s="280"/>
      <c r="U96" s="280"/>
      <c r="V96" s="280"/>
      <c r="W96" s="280"/>
      <c r="X96" s="280"/>
      <c r="Y96" s="280"/>
      <c r="Z96" s="280"/>
      <c r="AA96" s="280"/>
      <c r="AB96" s="280"/>
      <c r="AC96" s="263"/>
      <c r="AD96" s="263"/>
      <c r="AE96" s="263"/>
      <c r="AF96" s="263"/>
      <c r="AG96" s="263"/>
      <c r="AH96" s="76"/>
      <c r="AI96" s="76"/>
      <c r="AJ96" s="69"/>
      <c r="AK96" s="69"/>
      <c r="AL96" s="76"/>
    </row>
    <row r="97" spans="1:38" s="85" customFormat="1">
      <c r="A97" s="280"/>
      <c r="B97" s="280"/>
      <c r="C97" s="280"/>
      <c r="D97" s="280"/>
      <c r="E97" s="280"/>
      <c r="F97" s="280"/>
      <c r="G97" s="280"/>
      <c r="H97" s="280"/>
      <c r="I97" s="280"/>
      <c r="J97" s="280"/>
      <c r="K97" s="280"/>
      <c r="L97" s="280"/>
      <c r="M97" s="280"/>
      <c r="N97" s="280"/>
      <c r="O97" s="280"/>
      <c r="P97" s="280"/>
      <c r="Q97" s="280"/>
      <c r="R97" s="280"/>
      <c r="S97" s="280"/>
      <c r="T97" s="280"/>
      <c r="U97" s="280"/>
      <c r="V97" s="280"/>
      <c r="W97" s="280"/>
      <c r="X97" s="280"/>
      <c r="Y97" s="280"/>
      <c r="Z97" s="280"/>
      <c r="AA97" s="280"/>
      <c r="AB97" s="280"/>
      <c r="AC97" s="263"/>
      <c r="AD97" s="263"/>
      <c r="AE97" s="263"/>
      <c r="AF97" s="263"/>
      <c r="AG97" s="263"/>
      <c r="AH97" s="76"/>
      <c r="AI97" s="76"/>
      <c r="AJ97" s="69"/>
      <c r="AK97" s="69"/>
      <c r="AL97" s="76"/>
    </row>
    <row r="98" spans="1:38" s="85" customFormat="1">
      <c r="A98" s="280"/>
      <c r="B98" s="280"/>
      <c r="C98" s="280"/>
      <c r="D98" s="280"/>
      <c r="E98" s="280"/>
      <c r="F98" s="280"/>
      <c r="G98" s="280"/>
      <c r="H98" s="280"/>
      <c r="I98" s="280"/>
      <c r="J98" s="280"/>
      <c r="K98" s="280"/>
      <c r="L98" s="280"/>
      <c r="M98" s="280"/>
      <c r="N98" s="280"/>
      <c r="O98" s="280"/>
      <c r="P98" s="280"/>
      <c r="Q98" s="280"/>
      <c r="R98" s="280"/>
      <c r="S98" s="280"/>
      <c r="T98" s="280"/>
      <c r="U98" s="280"/>
      <c r="V98" s="280"/>
      <c r="W98" s="280"/>
      <c r="X98" s="280"/>
      <c r="Y98" s="280"/>
      <c r="Z98" s="280"/>
      <c r="AA98" s="280"/>
      <c r="AB98" s="280"/>
      <c r="AC98" s="263"/>
      <c r="AD98" s="263"/>
      <c r="AE98" s="263"/>
      <c r="AF98" s="263"/>
      <c r="AG98" s="263"/>
      <c r="AH98" s="76"/>
      <c r="AI98" s="76"/>
      <c r="AJ98" s="69"/>
      <c r="AK98" s="69"/>
      <c r="AL98" s="76"/>
    </row>
    <row r="99" spans="1:38" s="85" customFormat="1">
      <c r="A99" s="280"/>
      <c r="B99" s="280"/>
      <c r="C99" s="280"/>
      <c r="D99" s="280"/>
      <c r="E99" s="280"/>
      <c r="F99" s="280"/>
      <c r="G99" s="280"/>
      <c r="H99" s="280"/>
      <c r="I99" s="280"/>
      <c r="J99" s="280"/>
      <c r="K99" s="280"/>
      <c r="L99" s="280"/>
      <c r="M99" s="280"/>
      <c r="N99" s="280"/>
      <c r="O99" s="280"/>
      <c r="P99" s="280"/>
      <c r="Q99" s="280"/>
      <c r="R99" s="280"/>
      <c r="S99" s="280"/>
      <c r="T99" s="280"/>
      <c r="U99" s="280"/>
      <c r="V99" s="280"/>
      <c r="W99" s="280"/>
      <c r="X99" s="280"/>
      <c r="Y99" s="280"/>
      <c r="Z99" s="280"/>
      <c r="AA99" s="280"/>
      <c r="AB99" s="280"/>
      <c r="AC99" s="263"/>
      <c r="AD99" s="263"/>
      <c r="AE99" s="263"/>
      <c r="AF99" s="263"/>
      <c r="AG99" s="263"/>
      <c r="AH99" s="76"/>
      <c r="AI99" s="76"/>
      <c r="AJ99" s="69"/>
      <c r="AK99" s="69"/>
      <c r="AL99" s="76"/>
    </row>
    <row r="100" spans="1:38" s="85" customFormat="1">
      <c r="A100" s="280"/>
      <c r="B100" s="280"/>
      <c r="C100" s="280"/>
      <c r="D100" s="280"/>
      <c r="E100" s="280"/>
      <c r="F100" s="280"/>
      <c r="G100" s="280"/>
      <c r="H100" s="280"/>
      <c r="I100" s="280"/>
      <c r="J100" s="280"/>
      <c r="K100" s="280"/>
      <c r="L100" s="280"/>
      <c r="M100" s="280"/>
      <c r="N100" s="280"/>
      <c r="O100" s="280"/>
      <c r="P100" s="280"/>
      <c r="Q100" s="280"/>
      <c r="R100" s="280"/>
      <c r="S100" s="280"/>
      <c r="T100" s="280"/>
      <c r="U100" s="280"/>
      <c r="V100" s="280"/>
      <c r="W100" s="280"/>
      <c r="X100" s="280"/>
      <c r="Y100" s="280"/>
      <c r="Z100" s="280"/>
      <c r="AA100" s="280"/>
      <c r="AB100" s="280"/>
      <c r="AC100" s="263"/>
      <c r="AD100" s="263"/>
      <c r="AE100" s="263"/>
      <c r="AF100" s="263"/>
      <c r="AG100" s="263"/>
      <c r="AH100" s="76"/>
      <c r="AI100" s="76"/>
      <c r="AJ100" s="69"/>
      <c r="AK100" s="69"/>
      <c r="AL100" s="76"/>
    </row>
    <row r="101" spans="1:38" s="85" customFormat="1">
      <c r="A101" s="280"/>
      <c r="B101" s="280"/>
      <c r="C101" s="280"/>
      <c r="D101" s="280"/>
      <c r="E101" s="280"/>
      <c r="F101" s="280"/>
      <c r="G101" s="280"/>
      <c r="H101" s="280"/>
      <c r="I101" s="280"/>
      <c r="J101" s="280"/>
      <c r="K101" s="280"/>
      <c r="L101" s="280"/>
      <c r="M101" s="280"/>
      <c r="N101" s="280"/>
      <c r="O101" s="280"/>
      <c r="P101" s="280"/>
      <c r="Q101" s="280"/>
      <c r="R101" s="280"/>
      <c r="S101" s="280"/>
      <c r="T101" s="280"/>
      <c r="U101" s="280"/>
      <c r="V101" s="280"/>
      <c r="W101" s="280"/>
      <c r="X101" s="280"/>
      <c r="Y101" s="280"/>
      <c r="Z101" s="280"/>
      <c r="AA101" s="280"/>
      <c r="AB101" s="280"/>
      <c r="AC101" s="263"/>
      <c r="AD101" s="263"/>
      <c r="AE101" s="263"/>
      <c r="AF101" s="263"/>
      <c r="AG101" s="263"/>
      <c r="AH101" s="76"/>
      <c r="AI101" s="76"/>
      <c r="AJ101" s="69"/>
      <c r="AK101" s="69"/>
      <c r="AL101" s="76"/>
    </row>
    <row r="102" spans="1:38" s="85" customFormat="1">
      <c r="A102" s="280"/>
      <c r="B102" s="280"/>
      <c r="C102" s="280"/>
      <c r="D102" s="280"/>
      <c r="E102" s="280"/>
      <c r="F102" s="280"/>
      <c r="G102" s="280"/>
      <c r="H102" s="280"/>
      <c r="I102" s="280"/>
      <c r="J102" s="280"/>
      <c r="K102" s="280"/>
      <c r="L102" s="280"/>
      <c r="M102" s="280"/>
      <c r="N102" s="280"/>
      <c r="O102" s="280"/>
      <c r="P102" s="280"/>
      <c r="Q102" s="280"/>
      <c r="R102" s="280"/>
      <c r="S102" s="280"/>
      <c r="T102" s="280"/>
      <c r="U102" s="280"/>
      <c r="V102" s="280"/>
      <c r="W102" s="280"/>
      <c r="X102" s="280"/>
      <c r="Y102" s="280"/>
      <c r="Z102" s="280"/>
      <c r="AA102" s="280"/>
      <c r="AB102" s="280"/>
      <c r="AC102" s="263"/>
      <c r="AD102" s="263"/>
      <c r="AE102" s="263"/>
      <c r="AF102" s="263"/>
      <c r="AG102" s="263"/>
      <c r="AH102" s="76"/>
      <c r="AI102" s="76"/>
      <c r="AJ102" s="69"/>
      <c r="AK102" s="69"/>
      <c r="AL102" s="76"/>
    </row>
    <row r="103" spans="1:38" s="85" customFormat="1">
      <c r="A103" s="280"/>
      <c r="B103" s="280"/>
      <c r="C103" s="280"/>
      <c r="D103" s="280"/>
      <c r="E103" s="280"/>
      <c r="F103" s="280"/>
      <c r="G103" s="280"/>
      <c r="H103" s="280"/>
      <c r="I103" s="280"/>
      <c r="J103" s="280"/>
      <c r="K103" s="280"/>
      <c r="L103" s="280"/>
      <c r="M103" s="280"/>
      <c r="N103" s="280"/>
      <c r="O103" s="280"/>
      <c r="P103" s="280"/>
      <c r="Q103" s="280"/>
      <c r="R103" s="280"/>
      <c r="S103" s="280"/>
      <c r="T103" s="280"/>
      <c r="U103" s="280"/>
      <c r="V103" s="280"/>
      <c r="W103" s="280"/>
      <c r="X103" s="280"/>
      <c r="Y103" s="280"/>
      <c r="Z103" s="280"/>
      <c r="AA103" s="280"/>
      <c r="AB103" s="280"/>
      <c r="AC103" s="263"/>
      <c r="AD103" s="263"/>
      <c r="AE103" s="263"/>
      <c r="AF103" s="263"/>
      <c r="AG103" s="263"/>
      <c r="AH103" s="76"/>
      <c r="AI103" s="76"/>
      <c r="AJ103" s="69"/>
      <c r="AK103" s="69"/>
      <c r="AL103" s="76"/>
    </row>
    <row r="104" spans="1:38" s="85" customFormat="1">
      <c r="A104" s="280"/>
      <c r="B104" s="280"/>
      <c r="C104" s="280"/>
      <c r="D104" s="280"/>
      <c r="E104" s="280"/>
      <c r="F104" s="280"/>
      <c r="G104" s="280"/>
      <c r="H104" s="280"/>
      <c r="I104" s="280"/>
      <c r="J104" s="280"/>
      <c r="K104" s="280"/>
      <c r="L104" s="280"/>
      <c r="M104" s="280"/>
      <c r="N104" s="280"/>
      <c r="O104" s="280"/>
      <c r="P104" s="280"/>
      <c r="Q104" s="280"/>
      <c r="R104" s="280"/>
      <c r="S104" s="280"/>
      <c r="T104" s="280"/>
      <c r="U104" s="280"/>
      <c r="V104" s="280"/>
      <c r="W104" s="280"/>
      <c r="X104" s="280"/>
      <c r="Y104" s="280"/>
      <c r="Z104" s="280"/>
      <c r="AA104" s="280"/>
      <c r="AB104" s="280"/>
      <c r="AC104" s="263"/>
      <c r="AD104" s="263"/>
      <c r="AE104" s="263"/>
      <c r="AF104" s="263"/>
      <c r="AG104" s="263"/>
      <c r="AH104" s="76"/>
      <c r="AI104" s="76"/>
      <c r="AJ104" s="69"/>
      <c r="AK104" s="69"/>
      <c r="AL104" s="76"/>
    </row>
    <row r="105" spans="1:38" s="85" customFormat="1">
      <c r="A105" s="280"/>
      <c r="B105" s="280"/>
      <c r="C105" s="280"/>
      <c r="D105" s="280"/>
      <c r="E105" s="280"/>
      <c r="F105" s="280"/>
      <c r="G105" s="280"/>
      <c r="H105" s="280"/>
      <c r="I105" s="280"/>
      <c r="J105" s="280"/>
      <c r="K105" s="280"/>
      <c r="L105" s="280"/>
      <c r="M105" s="280"/>
      <c r="N105" s="280"/>
      <c r="O105" s="280"/>
      <c r="P105" s="280"/>
      <c r="Q105" s="280"/>
      <c r="R105" s="280"/>
      <c r="S105" s="280"/>
      <c r="T105" s="280"/>
      <c r="U105" s="280"/>
      <c r="V105" s="280"/>
      <c r="W105" s="280"/>
      <c r="X105" s="280"/>
      <c r="Y105" s="280"/>
      <c r="Z105" s="280"/>
      <c r="AA105" s="280"/>
      <c r="AB105" s="280"/>
      <c r="AC105" s="263"/>
      <c r="AD105" s="263"/>
      <c r="AE105" s="263"/>
      <c r="AF105" s="263"/>
      <c r="AG105" s="263"/>
      <c r="AH105" s="76"/>
      <c r="AI105" s="76"/>
      <c r="AJ105" s="69"/>
      <c r="AK105" s="69"/>
      <c r="AL105" s="76"/>
    </row>
    <row r="106" spans="1:38" s="85" customFormat="1">
      <c r="A106" s="280"/>
      <c r="B106" s="280"/>
      <c r="C106" s="280"/>
      <c r="D106" s="280"/>
      <c r="E106" s="280"/>
      <c r="F106" s="280"/>
      <c r="G106" s="280"/>
      <c r="H106" s="280"/>
      <c r="I106" s="280"/>
      <c r="J106" s="280"/>
      <c r="K106" s="280"/>
      <c r="L106" s="280"/>
      <c r="M106" s="280"/>
      <c r="N106" s="280"/>
      <c r="O106" s="280"/>
      <c r="P106" s="280"/>
      <c r="Q106" s="280"/>
      <c r="R106" s="280"/>
      <c r="S106" s="280"/>
      <c r="T106" s="280"/>
      <c r="U106" s="280"/>
      <c r="V106" s="280"/>
      <c r="W106" s="280"/>
      <c r="X106" s="280"/>
      <c r="Y106" s="280"/>
      <c r="Z106" s="280"/>
      <c r="AA106" s="280"/>
      <c r="AB106" s="280"/>
      <c r="AC106" s="263"/>
      <c r="AD106" s="263"/>
      <c r="AE106" s="263"/>
      <c r="AF106" s="263"/>
      <c r="AG106" s="263"/>
      <c r="AH106" s="76"/>
      <c r="AI106" s="76"/>
      <c r="AJ106" s="69"/>
      <c r="AK106" s="69"/>
      <c r="AL106" s="76"/>
    </row>
    <row r="107" spans="1:38" s="85" customFormat="1">
      <c r="A107" s="280"/>
      <c r="B107" s="280"/>
      <c r="C107" s="280"/>
      <c r="D107" s="280"/>
      <c r="E107" s="280"/>
      <c r="F107" s="280"/>
      <c r="G107" s="280"/>
      <c r="H107" s="280"/>
      <c r="I107" s="280"/>
      <c r="J107" s="280"/>
      <c r="K107" s="280"/>
      <c r="L107" s="280"/>
      <c r="M107" s="280"/>
      <c r="N107" s="280"/>
      <c r="O107" s="280"/>
      <c r="P107" s="280"/>
      <c r="Q107" s="280"/>
      <c r="R107" s="280"/>
      <c r="S107" s="280"/>
      <c r="T107" s="280"/>
      <c r="U107" s="280"/>
      <c r="V107" s="280"/>
      <c r="W107" s="280"/>
      <c r="X107" s="280"/>
      <c r="Y107" s="280"/>
      <c r="Z107" s="280"/>
      <c r="AA107" s="280"/>
      <c r="AB107" s="280"/>
      <c r="AC107" s="263"/>
      <c r="AD107" s="263"/>
      <c r="AE107" s="263"/>
      <c r="AF107" s="263"/>
      <c r="AG107" s="263"/>
      <c r="AH107" s="76"/>
      <c r="AI107" s="76"/>
      <c r="AJ107" s="69"/>
      <c r="AK107" s="69"/>
      <c r="AL107" s="76"/>
    </row>
    <row r="108" spans="1:38" s="85" customFormat="1">
      <c r="A108" s="280"/>
      <c r="B108" s="280"/>
      <c r="C108" s="280"/>
      <c r="D108" s="280"/>
      <c r="E108" s="280"/>
      <c r="F108" s="280"/>
      <c r="G108" s="280"/>
      <c r="H108" s="280"/>
      <c r="I108" s="280"/>
      <c r="J108" s="280"/>
      <c r="K108" s="280"/>
      <c r="L108" s="280"/>
      <c r="M108" s="280"/>
      <c r="N108" s="280"/>
      <c r="O108" s="280"/>
      <c r="P108" s="280"/>
      <c r="Q108" s="280"/>
      <c r="R108" s="280"/>
      <c r="S108" s="280"/>
      <c r="T108" s="280"/>
      <c r="U108" s="280"/>
      <c r="V108" s="280"/>
      <c r="W108" s="280"/>
      <c r="X108" s="280"/>
      <c r="Y108" s="280"/>
      <c r="Z108" s="280"/>
      <c r="AA108" s="280"/>
      <c r="AB108" s="280"/>
      <c r="AC108" s="263"/>
      <c r="AD108" s="263"/>
      <c r="AE108" s="263"/>
      <c r="AF108" s="263"/>
      <c r="AG108" s="263"/>
      <c r="AH108" s="76"/>
      <c r="AI108" s="76"/>
      <c r="AJ108" s="69"/>
      <c r="AK108" s="69"/>
      <c r="AL108" s="76"/>
    </row>
    <row r="109" spans="1:38" s="85" customFormat="1">
      <c r="A109" s="280"/>
      <c r="B109" s="280"/>
      <c r="C109" s="280"/>
      <c r="D109" s="280"/>
      <c r="E109" s="280"/>
      <c r="F109" s="280"/>
      <c r="G109" s="280"/>
      <c r="H109" s="280"/>
      <c r="I109" s="280"/>
      <c r="J109" s="280"/>
      <c r="K109" s="280"/>
      <c r="L109" s="280"/>
      <c r="M109" s="280"/>
      <c r="N109" s="280"/>
      <c r="O109" s="280"/>
      <c r="P109" s="280"/>
      <c r="Q109" s="280"/>
      <c r="R109" s="280"/>
      <c r="S109" s="280"/>
      <c r="T109" s="280"/>
      <c r="U109" s="280"/>
      <c r="V109" s="280"/>
      <c r="W109" s="280"/>
      <c r="X109" s="280"/>
      <c r="Y109" s="280"/>
      <c r="Z109" s="280"/>
      <c r="AA109" s="280"/>
      <c r="AB109" s="280"/>
      <c r="AC109" s="263"/>
      <c r="AD109" s="263"/>
      <c r="AE109" s="263"/>
      <c r="AF109" s="263"/>
      <c r="AG109" s="263"/>
      <c r="AH109" s="76"/>
      <c r="AI109" s="76"/>
      <c r="AJ109" s="69"/>
      <c r="AK109" s="69"/>
      <c r="AL109" s="76"/>
    </row>
    <row r="110" spans="1:38" s="85" customFormat="1">
      <c r="A110" s="280"/>
      <c r="B110" s="280"/>
      <c r="C110" s="280"/>
      <c r="D110" s="280"/>
      <c r="E110" s="280"/>
      <c r="F110" s="280"/>
      <c r="G110" s="280"/>
      <c r="H110" s="280"/>
      <c r="I110" s="280"/>
      <c r="J110" s="280"/>
      <c r="K110" s="280"/>
      <c r="L110" s="280"/>
      <c r="M110" s="280"/>
      <c r="N110" s="280"/>
      <c r="O110" s="280"/>
      <c r="P110" s="280"/>
      <c r="Q110" s="280"/>
      <c r="R110" s="280"/>
      <c r="S110" s="280"/>
      <c r="T110" s="280"/>
      <c r="U110" s="280"/>
      <c r="V110" s="280"/>
      <c r="W110" s="280"/>
      <c r="X110" s="280"/>
      <c r="Y110" s="280"/>
      <c r="Z110" s="280"/>
      <c r="AA110" s="280"/>
      <c r="AB110" s="280"/>
      <c r="AC110" s="263"/>
      <c r="AD110" s="263"/>
      <c r="AE110" s="263"/>
      <c r="AF110" s="263"/>
      <c r="AG110" s="263"/>
      <c r="AH110" s="76"/>
      <c r="AI110" s="76"/>
      <c r="AJ110" s="69"/>
      <c r="AK110" s="69"/>
      <c r="AL110" s="76"/>
    </row>
    <row r="111" spans="1:38" s="85" customFormat="1">
      <c r="A111" s="280"/>
      <c r="B111" s="280"/>
      <c r="C111" s="280"/>
      <c r="D111" s="280"/>
      <c r="E111" s="280"/>
      <c r="F111" s="280"/>
      <c r="G111" s="280"/>
      <c r="H111" s="280"/>
      <c r="I111" s="280"/>
      <c r="J111" s="280"/>
      <c r="K111" s="280"/>
      <c r="L111" s="280"/>
      <c r="M111" s="280"/>
      <c r="N111" s="280"/>
      <c r="O111" s="280"/>
      <c r="P111" s="280"/>
      <c r="Q111" s="280"/>
      <c r="R111" s="280"/>
      <c r="S111" s="280"/>
      <c r="T111" s="280"/>
      <c r="U111" s="280"/>
      <c r="V111" s="280"/>
      <c r="W111" s="280"/>
      <c r="X111" s="280"/>
      <c r="Y111" s="280"/>
      <c r="Z111" s="280"/>
      <c r="AA111" s="280"/>
      <c r="AB111" s="280"/>
      <c r="AC111" s="263"/>
      <c r="AD111" s="263"/>
      <c r="AE111" s="263"/>
      <c r="AF111" s="263"/>
      <c r="AG111" s="263"/>
      <c r="AH111" s="76"/>
      <c r="AI111" s="76"/>
      <c r="AJ111" s="69"/>
      <c r="AK111" s="69"/>
      <c r="AL111" s="76"/>
    </row>
    <row r="112" spans="1:38" s="85" customFormat="1">
      <c r="A112" s="280"/>
      <c r="B112" s="280"/>
      <c r="C112" s="280"/>
      <c r="D112" s="280"/>
      <c r="E112" s="280"/>
      <c r="F112" s="280"/>
      <c r="G112" s="280"/>
      <c r="H112" s="280"/>
      <c r="I112" s="280"/>
      <c r="J112" s="280"/>
      <c r="K112" s="280"/>
      <c r="L112" s="280"/>
      <c r="M112" s="280"/>
      <c r="N112" s="280"/>
      <c r="O112" s="280"/>
      <c r="P112" s="280"/>
      <c r="Q112" s="280"/>
      <c r="R112" s="280"/>
      <c r="S112" s="280"/>
      <c r="T112" s="280"/>
      <c r="U112" s="280"/>
      <c r="V112" s="280"/>
      <c r="W112" s="280"/>
      <c r="X112" s="280"/>
      <c r="Y112" s="280"/>
      <c r="Z112" s="280"/>
      <c r="AA112" s="280"/>
      <c r="AB112" s="280"/>
      <c r="AC112" s="263"/>
      <c r="AD112" s="263"/>
      <c r="AE112" s="263"/>
      <c r="AF112" s="263"/>
      <c r="AG112" s="263"/>
      <c r="AH112" s="76"/>
      <c r="AI112" s="76"/>
      <c r="AJ112" s="69"/>
      <c r="AK112" s="69"/>
      <c r="AL112" s="76"/>
    </row>
    <row r="113" spans="1:38" s="85" customFormat="1">
      <c r="A113" s="280"/>
      <c r="B113" s="280"/>
      <c r="C113" s="280"/>
      <c r="D113" s="280"/>
      <c r="E113" s="280"/>
      <c r="F113" s="280"/>
      <c r="G113" s="280"/>
      <c r="H113" s="280"/>
      <c r="I113" s="280"/>
      <c r="J113" s="280"/>
      <c r="K113" s="280"/>
      <c r="L113" s="280"/>
      <c r="M113" s="280"/>
      <c r="N113" s="280"/>
      <c r="O113" s="280"/>
      <c r="P113" s="280"/>
      <c r="Q113" s="280"/>
      <c r="R113" s="280"/>
      <c r="S113" s="280"/>
      <c r="T113" s="280"/>
      <c r="U113" s="280"/>
      <c r="V113" s="280"/>
      <c r="W113" s="280"/>
      <c r="X113" s="280"/>
      <c r="Y113" s="280"/>
      <c r="Z113" s="280"/>
      <c r="AA113" s="280"/>
      <c r="AB113" s="280"/>
      <c r="AC113" s="263"/>
      <c r="AD113" s="263"/>
      <c r="AE113" s="263"/>
      <c r="AF113" s="263"/>
      <c r="AG113" s="263"/>
      <c r="AH113" s="76"/>
      <c r="AI113" s="76"/>
      <c r="AJ113" s="69"/>
      <c r="AK113" s="69"/>
      <c r="AL113" s="76"/>
    </row>
    <row r="114" spans="1:38" s="85" customFormat="1">
      <c r="A114" s="280"/>
      <c r="B114" s="280"/>
      <c r="C114" s="280"/>
      <c r="D114" s="280"/>
      <c r="E114" s="280"/>
      <c r="F114" s="280"/>
      <c r="G114" s="280"/>
      <c r="H114" s="280"/>
      <c r="I114" s="280"/>
      <c r="J114" s="280"/>
      <c r="K114" s="280"/>
      <c r="L114" s="280"/>
      <c r="M114" s="280"/>
      <c r="N114" s="280"/>
      <c r="O114" s="280"/>
      <c r="P114" s="280"/>
      <c r="Q114" s="280"/>
      <c r="R114" s="280"/>
      <c r="S114" s="280"/>
      <c r="T114" s="280"/>
      <c r="U114" s="280"/>
      <c r="V114" s="280"/>
      <c r="W114" s="280"/>
      <c r="X114" s="280"/>
      <c r="Y114" s="280"/>
      <c r="Z114" s="280"/>
      <c r="AA114" s="280"/>
      <c r="AB114" s="280"/>
      <c r="AC114" s="263"/>
      <c r="AD114" s="263"/>
      <c r="AE114" s="263"/>
      <c r="AF114" s="263"/>
      <c r="AG114" s="263"/>
      <c r="AH114" s="76"/>
      <c r="AI114" s="76"/>
      <c r="AJ114" s="69"/>
      <c r="AK114" s="69"/>
      <c r="AL114" s="76"/>
    </row>
    <row r="115" spans="1:38" s="85" customFormat="1">
      <c r="A115" s="280"/>
      <c r="B115" s="280"/>
      <c r="C115" s="280"/>
      <c r="D115" s="280"/>
      <c r="E115" s="280"/>
      <c r="F115" s="280"/>
      <c r="G115" s="280"/>
      <c r="H115" s="280"/>
      <c r="I115" s="280"/>
      <c r="J115" s="280"/>
      <c r="K115" s="280"/>
      <c r="L115" s="280"/>
      <c r="M115" s="280"/>
      <c r="N115" s="280"/>
      <c r="O115" s="280"/>
      <c r="P115" s="280"/>
      <c r="Q115" s="280"/>
      <c r="R115" s="280"/>
      <c r="S115" s="280"/>
      <c r="T115" s="280"/>
      <c r="U115" s="280"/>
      <c r="V115" s="280"/>
      <c r="W115" s="280"/>
      <c r="X115" s="280"/>
      <c r="Y115" s="280"/>
      <c r="Z115" s="280"/>
      <c r="AA115" s="280"/>
      <c r="AB115" s="280"/>
      <c r="AC115" s="263"/>
      <c r="AD115" s="263"/>
      <c r="AE115" s="263"/>
      <c r="AF115" s="263"/>
      <c r="AG115" s="263"/>
      <c r="AH115" s="76"/>
      <c r="AI115" s="76"/>
      <c r="AJ115" s="69"/>
      <c r="AK115" s="69"/>
      <c r="AL115" s="76"/>
    </row>
    <row r="116" spans="1:38" s="85" customFormat="1">
      <c r="A116" s="280"/>
      <c r="B116" s="280"/>
      <c r="C116" s="280"/>
      <c r="D116" s="280"/>
      <c r="E116" s="280"/>
      <c r="F116" s="280"/>
      <c r="G116" s="280"/>
      <c r="H116" s="280"/>
      <c r="I116" s="280"/>
      <c r="J116" s="280"/>
      <c r="K116" s="280"/>
      <c r="L116" s="280"/>
      <c r="M116" s="280"/>
      <c r="N116" s="280"/>
      <c r="O116" s="280"/>
      <c r="P116" s="280"/>
      <c r="Q116" s="280"/>
      <c r="R116" s="280"/>
      <c r="S116" s="280"/>
      <c r="T116" s="280"/>
      <c r="U116" s="280"/>
      <c r="V116" s="280"/>
      <c r="W116" s="280"/>
      <c r="X116" s="280"/>
      <c r="Y116" s="280"/>
      <c r="Z116" s="280"/>
      <c r="AA116" s="280"/>
      <c r="AB116" s="280"/>
      <c r="AC116" s="263"/>
      <c r="AD116" s="263"/>
      <c r="AE116" s="263"/>
      <c r="AF116" s="263"/>
      <c r="AG116" s="263"/>
      <c r="AH116" s="76"/>
      <c r="AI116" s="76"/>
      <c r="AJ116" s="69"/>
      <c r="AK116" s="69"/>
      <c r="AL116" s="76"/>
    </row>
    <row r="117" spans="1:38" s="85" customFormat="1">
      <c r="A117" s="280"/>
      <c r="B117" s="280"/>
      <c r="C117" s="280"/>
      <c r="D117" s="280"/>
      <c r="E117" s="280"/>
      <c r="F117" s="280"/>
      <c r="G117" s="280"/>
      <c r="H117" s="280"/>
      <c r="I117" s="280"/>
      <c r="J117" s="280"/>
      <c r="K117" s="280"/>
      <c r="L117" s="280"/>
      <c r="M117" s="280"/>
      <c r="N117" s="280"/>
      <c r="O117" s="280"/>
      <c r="P117" s="280"/>
      <c r="Q117" s="280"/>
      <c r="R117" s="280"/>
      <c r="S117" s="280"/>
      <c r="T117" s="280"/>
      <c r="U117" s="280"/>
      <c r="V117" s="280"/>
      <c r="W117" s="280"/>
      <c r="X117" s="280"/>
      <c r="Y117" s="280"/>
      <c r="Z117" s="280"/>
      <c r="AA117" s="280"/>
      <c r="AB117" s="280"/>
      <c r="AC117" s="263"/>
      <c r="AD117" s="263"/>
      <c r="AE117" s="263"/>
      <c r="AF117" s="263"/>
      <c r="AG117" s="263"/>
      <c r="AH117" s="76"/>
      <c r="AI117" s="76"/>
      <c r="AJ117" s="69"/>
      <c r="AK117" s="69"/>
      <c r="AL117" s="76"/>
    </row>
    <row r="118" spans="1:38" s="85" customFormat="1">
      <c r="A118" s="280"/>
      <c r="B118" s="280"/>
      <c r="C118" s="280"/>
      <c r="D118" s="280"/>
      <c r="E118" s="280"/>
      <c r="F118" s="280"/>
      <c r="G118" s="280"/>
      <c r="H118" s="280"/>
      <c r="I118" s="280"/>
      <c r="J118" s="280"/>
      <c r="K118" s="280"/>
      <c r="L118" s="280"/>
      <c r="M118" s="280"/>
      <c r="N118" s="280"/>
      <c r="O118" s="280"/>
      <c r="P118" s="280"/>
      <c r="Q118" s="280"/>
      <c r="R118" s="280"/>
      <c r="S118" s="280"/>
      <c r="T118" s="280"/>
      <c r="U118" s="280"/>
      <c r="V118" s="280"/>
      <c r="W118" s="280"/>
      <c r="X118" s="280"/>
      <c r="Y118" s="280"/>
      <c r="Z118" s="280"/>
      <c r="AA118" s="280"/>
      <c r="AB118" s="280"/>
      <c r="AC118" s="263"/>
      <c r="AD118" s="263"/>
      <c r="AE118" s="263"/>
      <c r="AF118" s="263"/>
      <c r="AG118" s="263"/>
      <c r="AH118" s="76"/>
      <c r="AI118" s="76"/>
      <c r="AJ118" s="69"/>
      <c r="AK118" s="69"/>
      <c r="AL118" s="76"/>
    </row>
    <row r="119" spans="1:38" s="85" customFormat="1">
      <c r="A119" s="280"/>
      <c r="B119" s="280"/>
      <c r="C119" s="280"/>
      <c r="D119" s="280"/>
      <c r="E119" s="280"/>
      <c r="F119" s="280"/>
      <c r="G119" s="280"/>
      <c r="H119" s="280"/>
      <c r="I119" s="280"/>
      <c r="J119" s="280"/>
      <c r="K119" s="280"/>
      <c r="L119" s="280"/>
      <c r="M119" s="280"/>
      <c r="N119" s="280"/>
      <c r="O119" s="280"/>
      <c r="P119" s="280"/>
      <c r="Q119" s="280"/>
      <c r="R119" s="280"/>
      <c r="S119" s="280"/>
      <c r="T119" s="280"/>
      <c r="U119" s="280"/>
      <c r="V119" s="280"/>
      <c r="W119" s="280"/>
      <c r="X119" s="280"/>
      <c r="Y119" s="280"/>
      <c r="Z119" s="280"/>
      <c r="AA119" s="280"/>
      <c r="AB119" s="280"/>
      <c r="AC119" s="263"/>
      <c r="AD119" s="263"/>
      <c r="AE119" s="263"/>
      <c r="AF119" s="263"/>
      <c r="AG119" s="263"/>
      <c r="AH119" s="76"/>
      <c r="AI119" s="76"/>
      <c r="AJ119" s="69"/>
      <c r="AK119" s="69"/>
      <c r="AL119" s="76"/>
    </row>
    <row r="120" spans="1:38" s="85" customFormat="1">
      <c r="A120" s="280"/>
      <c r="B120" s="280"/>
      <c r="C120" s="280"/>
      <c r="D120" s="280"/>
      <c r="E120" s="280"/>
      <c r="F120" s="280"/>
      <c r="G120" s="280"/>
      <c r="H120" s="280"/>
      <c r="I120" s="280"/>
      <c r="J120" s="280"/>
      <c r="K120" s="280"/>
      <c r="L120" s="280"/>
      <c r="M120" s="280"/>
      <c r="N120" s="280"/>
      <c r="O120" s="280"/>
      <c r="P120" s="280"/>
      <c r="Q120" s="280"/>
      <c r="R120" s="280"/>
      <c r="S120" s="280"/>
      <c r="T120" s="280"/>
      <c r="U120" s="280"/>
      <c r="V120" s="280"/>
      <c r="W120" s="280"/>
      <c r="X120" s="280"/>
      <c r="Y120" s="280"/>
      <c r="Z120" s="280"/>
      <c r="AA120" s="280"/>
      <c r="AB120" s="280"/>
      <c r="AC120" s="263"/>
      <c r="AD120" s="263"/>
      <c r="AE120" s="263"/>
      <c r="AF120" s="263"/>
      <c r="AG120" s="263"/>
      <c r="AH120" s="76"/>
      <c r="AI120" s="76"/>
      <c r="AJ120" s="69"/>
      <c r="AK120" s="69"/>
      <c r="AL120" s="76"/>
    </row>
    <row r="121" spans="1:38" s="85" customFormat="1">
      <c r="A121" s="280"/>
      <c r="B121" s="280"/>
      <c r="C121" s="280"/>
      <c r="D121" s="280"/>
      <c r="E121" s="280"/>
      <c r="F121" s="280"/>
      <c r="G121" s="280"/>
      <c r="H121" s="280"/>
      <c r="I121" s="280"/>
      <c r="J121" s="280"/>
      <c r="K121" s="280"/>
      <c r="L121" s="280"/>
      <c r="M121" s="280"/>
      <c r="N121" s="280"/>
      <c r="O121" s="280"/>
      <c r="P121" s="280"/>
      <c r="Q121" s="280"/>
      <c r="R121" s="280"/>
      <c r="S121" s="280"/>
      <c r="T121" s="280"/>
      <c r="U121" s="280"/>
      <c r="V121" s="280"/>
      <c r="W121" s="280"/>
      <c r="X121" s="280"/>
      <c r="Y121" s="280"/>
      <c r="Z121" s="280"/>
      <c r="AA121" s="280"/>
      <c r="AB121" s="280"/>
      <c r="AC121" s="263"/>
      <c r="AD121" s="263"/>
      <c r="AE121" s="263"/>
      <c r="AF121" s="263"/>
      <c r="AG121" s="263"/>
      <c r="AH121" s="76"/>
      <c r="AI121" s="76"/>
      <c r="AJ121" s="69"/>
      <c r="AK121" s="69"/>
      <c r="AL121" s="76"/>
    </row>
    <row r="122" spans="1:38" s="85" customFormat="1">
      <c r="A122" s="280"/>
      <c r="B122" s="280"/>
      <c r="C122" s="280"/>
      <c r="D122" s="280"/>
      <c r="E122" s="280"/>
      <c r="F122" s="280"/>
      <c r="G122" s="280"/>
      <c r="H122" s="280"/>
      <c r="I122" s="280"/>
      <c r="J122" s="280"/>
      <c r="K122" s="280"/>
      <c r="L122" s="280"/>
      <c r="M122" s="280"/>
      <c r="N122" s="280"/>
      <c r="O122" s="280"/>
      <c r="P122" s="280"/>
      <c r="Q122" s="280"/>
      <c r="R122" s="280"/>
      <c r="S122" s="280"/>
      <c r="T122" s="280"/>
      <c r="U122" s="280"/>
      <c r="V122" s="280"/>
      <c r="W122" s="280"/>
      <c r="X122" s="280"/>
      <c r="Y122" s="280"/>
      <c r="Z122" s="280"/>
      <c r="AA122" s="280"/>
      <c r="AB122" s="280"/>
      <c r="AC122" s="263"/>
      <c r="AD122" s="263"/>
      <c r="AE122" s="263"/>
      <c r="AF122" s="263"/>
      <c r="AG122" s="263"/>
      <c r="AH122" s="76"/>
      <c r="AI122" s="76"/>
      <c r="AJ122" s="69"/>
      <c r="AK122" s="69"/>
      <c r="AL122" s="76"/>
    </row>
    <row r="123" spans="1:38" s="85" customFormat="1">
      <c r="A123" s="280"/>
      <c r="B123" s="280"/>
      <c r="C123" s="280"/>
      <c r="D123" s="280"/>
      <c r="E123" s="280"/>
      <c r="F123" s="280"/>
      <c r="G123" s="280"/>
      <c r="H123" s="280"/>
      <c r="I123" s="280"/>
      <c r="J123" s="280"/>
      <c r="K123" s="280"/>
      <c r="L123" s="280"/>
      <c r="M123" s="280"/>
      <c r="N123" s="280"/>
      <c r="O123" s="280"/>
      <c r="P123" s="280"/>
      <c r="Q123" s="280"/>
      <c r="R123" s="280"/>
      <c r="S123" s="280"/>
      <c r="T123" s="280"/>
      <c r="U123" s="280"/>
      <c r="V123" s="280"/>
      <c r="W123" s="280"/>
      <c r="X123" s="280"/>
      <c r="Y123" s="280"/>
      <c r="Z123" s="280"/>
      <c r="AA123" s="280"/>
      <c r="AB123" s="280"/>
      <c r="AC123" s="263"/>
      <c r="AD123" s="263"/>
      <c r="AE123" s="263"/>
      <c r="AF123" s="263"/>
      <c r="AG123" s="263"/>
      <c r="AH123" s="76"/>
      <c r="AI123" s="76"/>
      <c r="AJ123" s="69"/>
      <c r="AK123" s="69"/>
      <c r="AL123" s="76"/>
    </row>
    <row r="124" spans="1:38" s="85" customFormat="1">
      <c r="A124" s="280"/>
      <c r="B124" s="280"/>
      <c r="C124" s="280"/>
      <c r="D124" s="280"/>
      <c r="E124" s="280"/>
      <c r="F124" s="280"/>
      <c r="G124" s="280"/>
      <c r="H124" s="280"/>
      <c r="I124" s="280"/>
      <c r="J124" s="280"/>
      <c r="K124" s="280"/>
      <c r="L124" s="280"/>
      <c r="M124" s="280"/>
      <c r="N124" s="280"/>
      <c r="O124" s="280"/>
      <c r="P124" s="280"/>
      <c r="Q124" s="280"/>
      <c r="R124" s="280"/>
      <c r="S124" s="280"/>
      <c r="T124" s="280"/>
      <c r="U124" s="280"/>
      <c r="V124" s="280"/>
      <c r="W124" s="280"/>
      <c r="X124" s="280"/>
      <c r="Y124" s="280"/>
      <c r="Z124" s="280"/>
      <c r="AA124" s="280"/>
      <c r="AB124" s="280"/>
      <c r="AC124" s="263"/>
      <c r="AD124" s="263"/>
      <c r="AE124" s="263"/>
      <c r="AF124" s="263"/>
      <c r="AG124" s="263"/>
      <c r="AH124" s="76"/>
      <c r="AI124" s="76"/>
      <c r="AJ124" s="69"/>
      <c r="AK124" s="69"/>
      <c r="AL124" s="76"/>
    </row>
    <row r="125" spans="1:38" s="85" customFormat="1">
      <c r="A125" s="280"/>
      <c r="B125" s="280"/>
      <c r="C125" s="280"/>
      <c r="D125" s="280"/>
      <c r="E125" s="280"/>
      <c r="F125" s="280"/>
      <c r="G125" s="280"/>
      <c r="H125" s="280"/>
      <c r="I125" s="280"/>
      <c r="J125" s="280"/>
      <c r="K125" s="280"/>
      <c r="L125" s="280"/>
      <c r="M125" s="280"/>
      <c r="N125" s="280"/>
      <c r="O125" s="280"/>
      <c r="P125" s="280"/>
      <c r="Q125" s="280"/>
      <c r="R125" s="280"/>
      <c r="S125" s="280"/>
      <c r="T125" s="280"/>
      <c r="U125" s="280"/>
      <c r="V125" s="280"/>
      <c r="W125" s="280"/>
      <c r="X125" s="280"/>
      <c r="Y125" s="280"/>
      <c r="Z125" s="280"/>
      <c r="AA125" s="280"/>
      <c r="AB125" s="280"/>
      <c r="AC125" s="263"/>
      <c r="AD125" s="263"/>
      <c r="AE125" s="263"/>
      <c r="AF125" s="263"/>
      <c r="AG125" s="263"/>
      <c r="AH125" s="76"/>
      <c r="AI125" s="76"/>
      <c r="AJ125" s="69"/>
      <c r="AK125" s="69"/>
      <c r="AL125" s="76"/>
    </row>
    <row r="126" spans="1:38" s="85" customFormat="1">
      <c r="A126" s="280"/>
      <c r="B126" s="280"/>
      <c r="C126" s="280"/>
      <c r="D126" s="280"/>
      <c r="E126" s="280"/>
      <c r="F126" s="280"/>
      <c r="G126" s="280"/>
      <c r="H126" s="280"/>
      <c r="I126" s="280"/>
      <c r="J126" s="280"/>
      <c r="K126" s="280"/>
      <c r="L126" s="280"/>
      <c r="M126" s="280"/>
      <c r="N126" s="280"/>
      <c r="O126" s="280"/>
      <c r="P126" s="280"/>
      <c r="Q126" s="280"/>
      <c r="R126" s="280"/>
      <c r="S126" s="280"/>
      <c r="T126" s="280"/>
      <c r="U126" s="280"/>
      <c r="V126" s="280"/>
      <c r="W126" s="280"/>
      <c r="X126" s="280"/>
      <c r="Y126" s="280"/>
      <c r="Z126" s="280"/>
      <c r="AA126" s="280"/>
      <c r="AB126" s="280"/>
      <c r="AC126" s="263"/>
      <c r="AD126" s="263"/>
      <c r="AE126" s="263"/>
      <c r="AF126" s="263"/>
      <c r="AG126" s="263"/>
      <c r="AH126" s="76"/>
      <c r="AI126" s="76"/>
      <c r="AJ126" s="69"/>
      <c r="AK126" s="69"/>
      <c r="AL126" s="76"/>
    </row>
    <row r="127" spans="1:38" s="85" customFormat="1">
      <c r="A127" s="280"/>
      <c r="B127" s="280"/>
      <c r="C127" s="280"/>
      <c r="D127" s="280"/>
      <c r="E127" s="280"/>
      <c r="F127" s="280"/>
      <c r="G127" s="280"/>
      <c r="H127" s="280"/>
      <c r="I127" s="280"/>
      <c r="J127" s="280"/>
      <c r="K127" s="280"/>
      <c r="L127" s="280"/>
      <c r="M127" s="280"/>
      <c r="N127" s="280"/>
      <c r="O127" s="280"/>
      <c r="P127" s="280"/>
      <c r="Q127" s="280"/>
      <c r="R127" s="280"/>
      <c r="S127" s="280"/>
      <c r="T127" s="280"/>
      <c r="U127" s="280"/>
      <c r="V127" s="280"/>
      <c r="W127" s="280"/>
      <c r="X127" s="280"/>
      <c r="Y127" s="280"/>
      <c r="Z127" s="280"/>
      <c r="AA127" s="280"/>
      <c r="AB127" s="280"/>
      <c r="AC127" s="263"/>
      <c r="AD127" s="263"/>
      <c r="AE127" s="263"/>
      <c r="AF127" s="263"/>
      <c r="AG127" s="263"/>
      <c r="AH127" s="76"/>
      <c r="AI127" s="76"/>
      <c r="AJ127" s="69"/>
      <c r="AK127" s="69"/>
      <c r="AL127" s="76"/>
    </row>
    <row r="128" spans="1:38" s="85" customFormat="1">
      <c r="A128" s="280"/>
      <c r="B128" s="280"/>
      <c r="C128" s="280"/>
      <c r="D128" s="280"/>
      <c r="E128" s="280"/>
      <c r="F128" s="280"/>
      <c r="G128" s="280"/>
      <c r="H128" s="280"/>
      <c r="I128" s="280"/>
      <c r="J128" s="280"/>
      <c r="K128" s="280"/>
      <c r="L128" s="280"/>
      <c r="M128" s="280"/>
      <c r="N128" s="280"/>
      <c r="O128" s="280"/>
      <c r="P128" s="280"/>
      <c r="Q128" s="280"/>
      <c r="R128" s="280"/>
      <c r="S128" s="280"/>
      <c r="T128" s="280"/>
      <c r="U128" s="280"/>
      <c r="V128" s="280"/>
      <c r="W128" s="280"/>
      <c r="X128" s="280"/>
      <c r="Y128" s="280"/>
      <c r="Z128" s="280"/>
      <c r="AA128" s="280"/>
      <c r="AB128" s="280"/>
      <c r="AC128" s="263"/>
      <c r="AD128" s="263"/>
      <c r="AE128" s="263"/>
      <c r="AF128" s="263"/>
      <c r="AG128" s="263"/>
      <c r="AH128" s="76"/>
      <c r="AI128" s="76"/>
      <c r="AJ128" s="69"/>
      <c r="AK128" s="69"/>
      <c r="AL128" s="76"/>
    </row>
    <row r="129" spans="1:38" s="85" customFormat="1">
      <c r="A129" s="280"/>
      <c r="B129" s="280"/>
      <c r="C129" s="280"/>
      <c r="D129" s="280"/>
      <c r="E129" s="280"/>
      <c r="F129" s="280"/>
      <c r="G129" s="280"/>
      <c r="H129" s="280"/>
      <c r="I129" s="280"/>
      <c r="J129" s="280"/>
      <c r="K129" s="280"/>
      <c r="L129" s="280"/>
      <c r="M129" s="280"/>
      <c r="N129" s="280"/>
      <c r="O129" s="280"/>
      <c r="P129" s="280"/>
      <c r="Q129" s="280"/>
      <c r="R129" s="280"/>
      <c r="S129" s="280"/>
      <c r="T129" s="280"/>
      <c r="U129" s="280"/>
      <c r="V129" s="280"/>
      <c r="W129" s="280"/>
      <c r="X129" s="280"/>
      <c r="Y129" s="280"/>
      <c r="Z129" s="280"/>
      <c r="AA129" s="280"/>
      <c r="AB129" s="280"/>
      <c r="AC129" s="263"/>
      <c r="AD129" s="263"/>
      <c r="AE129" s="263"/>
      <c r="AF129" s="263"/>
      <c r="AG129" s="263"/>
      <c r="AH129" s="76"/>
      <c r="AI129" s="76"/>
      <c r="AJ129" s="69"/>
      <c r="AK129" s="69"/>
      <c r="AL129" s="76"/>
    </row>
    <row r="130" spans="1:38" s="85" customFormat="1">
      <c r="A130" s="280"/>
      <c r="B130" s="280"/>
      <c r="C130" s="280"/>
      <c r="D130" s="280"/>
      <c r="E130" s="280"/>
      <c r="F130" s="280"/>
      <c r="G130" s="280"/>
      <c r="H130" s="280"/>
      <c r="I130" s="280"/>
      <c r="J130" s="280"/>
      <c r="K130" s="280"/>
      <c r="L130" s="280"/>
      <c r="M130" s="280"/>
      <c r="N130" s="280"/>
      <c r="O130" s="280"/>
      <c r="P130" s="280"/>
      <c r="Q130" s="280"/>
      <c r="R130" s="280"/>
      <c r="S130" s="280"/>
      <c r="T130" s="280"/>
      <c r="U130" s="280"/>
      <c r="V130" s="280"/>
      <c r="W130" s="280"/>
      <c r="X130" s="280"/>
      <c r="Y130" s="280"/>
      <c r="Z130" s="280"/>
      <c r="AA130" s="280"/>
      <c r="AB130" s="280"/>
      <c r="AC130" s="263"/>
      <c r="AD130" s="263"/>
      <c r="AE130" s="263"/>
      <c r="AF130" s="263"/>
      <c r="AG130" s="263"/>
      <c r="AH130" s="76"/>
      <c r="AI130" s="76"/>
      <c r="AJ130" s="69"/>
      <c r="AK130" s="69"/>
      <c r="AL130" s="76"/>
    </row>
    <row r="131" spans="1:38" s="85" customFormat="1">
      <c r="A131" s="280"/>
      <c r="B131" s="280"/>
      <c r="C131" s="280"/>
      <c r="D131" s="280"/>
      <c r="E131" s="280"/>
      <c r="F131" s="280"/>
      <c r="G131" s="280"/>
      <c r="H131" s="280"/>
      <c r="I131" s="280"/>
      <c r="J131" s="280"/>
      <c r="K131" s="280"/>
      <c r="L131" s="280"/>
      <c r="M131" s="280"/>
      <c r="N131" s="280"/>
      <c r="O131" s="280"/>
      <c r="P131" s="280"/>
      <c r="Q131" s="280"/>
      <c r="R131" s="280"/>
      <c r="S131" s="280"/>
      <c r="T131" s="280"/>
      <c r="U131" s="280"/>
      <c r="V131" s="280"/>
      <c r="W131" s="280"/>
      <c r="X131" s="280"/>
      <c r="Y131" s="280"/>
      <c r="Z131" s="280"/>
      <c r="AA131" s="280"/>
      <c r="AB131" s="280"/>
      <c r="AC131" s="263"/>
      <c r="AD131" s="263"/>
      <c r="AE131" s="263"/>
      <c r="AF131" s="263"/>
      <c r="AG131" s="263"/>
      <c r="AH131" s="76"/>
      <c r="AI131" s="76"/>
      <c r="AJ131" s="69"/>
      <c r="AK131" s="69"/>
      <c r="AL131" s="76"/>
    </row>
    <row r="132" spans="1:38" s="85" customFormat="1">
      <c r="A132" s="280"/>
      <c r="B132" s="280"/>
      <c r="C132" s="280"/>
      <c r="D132" s="280"/>
      <c r="E132" s="280"/>
      <c r="F132" s="280"/>
      <c r="G132" s="280"/>
      <c r="H132" s="280"/>
      <c r="I132" s="280"/>
      <c r="J132" s="280"/>
      <c r="K132" s="280"/>
      <c r="L132" s="280"/>
      <c r="M132" s="280"/>
      <c r="N132" s="280"/>
      <c r="O132" s="280"/>
      <c r="P132" s="280"/>
      <c r="Q132" s="280"/>
      <c r="R132" s="280"/>
      <c r="S132" s="280"/>
      <c r="T132" s="280"/>
      <c r="U132" s="280"/>
      <c r="V132" s="280"/>
      <c r="W132" s="280"/>
      <c r="X132" s="280"/>
      <c r="Y132" s="280"/>
      <c r="Z132" s="280"/>
      <c r="AA132" s="280"/>
      <c r="AB132" s="280"/>
      <c r="AC132" s="263"/>
      <c r="AD132" s="263"/>
      <c r="AE132" s="263"/>
      <c r="AF132" s="263"/>
      <c r="AG132" s="263"/>
      <c r="AH132" s="76"/>
      <c r="AI132" s="76"/>
      <c r="AJ132" s="69"/>
      <c r="AK132" s="69"/>
      <c r="AL132" s="76"/>
    </row>
    <row r="133" spans="1:38" s="85" customFormat="1">
      <c r="A133" s="280"/>
      <c r="B133" s="280"/>
      <c r="C133" s="280"/>
      <c r="D133" s="280"/>
      <c r="E133" s="280"/>
      <c r="F133" s="280"/>
      <c r="G133" s="280"/>
      <c r="H133" s="280"/>
      <c r="I133" s="280"/>
      <c r="J133" s="280"/>
      <c r="K133" s="280"/>
      <c r="L133" s="280"/>
      <c r="M133" s="280"/>
      <c r="N133" s="280"/>
      <c r="O133" s="280"/>
      <c r="P133" s="280"/>
      <c r="Q133" s="280"/>
      <c r="R133" s="280"/>
      <c r="S133" s="280"/>
      <c r="T133" s="280"/>
      <c r="U133" s="280"/>
      <c r="V133" s="280"/>
      <c r="W133" s="280"/>
      <c r="X133" s="280"/>
      <c r="Y133" s="280"/>
      <c r="Z133" s="280"/>
      <c r="AA133" s="280"/>
      <c r="AB133" s="280"/>
      <c r="AC133" s="263"/>
      <c r="AD133" s="263"/>
      <c r="AE133" s="263"/>
      <c r="AF133" s="263"/>
      <c r="AG133" s="263"/>
      <c r="AH133" s="76"/>
      <c r="AI133" s="76"/>
      <c r="AJ133" s="69"/>
      <c r="AK133" s="69"/>
      <c r="AL133" s="76"/>
    </row>
    <row r="134" spans="1:38" s="85" customFormat="1">
      <c r="A134" s="280"/>
      <c r="B134" s="280"/>
      <c r="C134" s="280"/>
      <c r="D134" s="280"/>
      <c r="E134" s="280"/>
      <c r="F134" s="280"/>
      <c r="G134" s="280"/>
      <c r="H134" s="280"/>
      <c r="I134" s="280"/>
      <c r="J134" s="280"/>
      <c r="K134" s="280"/>
      <c r="L134" s="280"/>
      <c r="M134" s="280"/>
      <c r="N134" s="280"/>
      <c r="O134" s="280"/>
      <c r="P134" s="280"/>
      <c r="Q134" s="280"/>
      <c r="R134" s="280"/>
      <c r="S134" s="280"/>
      <c r="T134" s="280"/>
      <c r="U134" s="280"/>
      <c r="V134" s="280"/>
      <c r="W134" s="280"/>
      <c r="X134" s="280"/>
      <c r="Y134" s="280"/>
      <c r="Z134" s="280"/>
      <c r="AA134" s="280"/>
      <c r="AB134" s="280"/>
      <c r="AC134" s="263"/>
      <c r="AD134" s="263"/>
      <c r="AE134" s="263"/>
      <c r="AF134" s="263"/>
      <c r="AG134" s="263"/>
      <c r="AH134" s="76"/>
      <c r="AI134" s="76"/>
      <c r="AJ134" s="69"/>
      <c r="AK134" s="69"/>
      <c r="AL134" s="76"/>
    </row>
    <row r="135" spans="1:38" s="85" customFormat="1">
      <c r="A135" s="280"/>
      <c r="B135" s="280"/>
      <c r="C135" s="280"/>
      <c r="D135" s="280"/>
      <c r="E135" s="280"/>
      <c r="F135" s="280"/>
      <c r="G135" s="280"/>
      <c r="H135" s="280"/>
      <c r="I135" s="280"/>
      <c r="J135" s="280"/>
      <c r="K135" s="280"/>
      <c r="L135" s="280"/>
      <c r="M135" s="280"/>
      <c r="N135" s="280"/>
      <c r="O135" s="280"/>
      <c r="P135" s="280"/>
      <c r="Q135" s="280"/>
      <c r="R135" s="280"/>
      <c r="S135" s="280"/>
      <c r="T135" s="280"/>
      <c r="U135" s="280"/>
      <c r="V135" s="280"/>
      <c r="W135" s="280"/>
      <c r="X135" s="280"/>
      <c r="Y135" s="280"/>
      <c r="Z135" s="280"/>
      <c r="AA135" s="280"/>
      <c r="AB135" s="280"/>
      <c r="AC135" s="263"/>
      <c r="AD135" s="263"/>
      <c r="AE135" s="263"/>
      <c r="AF135" s="263"/>
      <c r="AG135" s="263"/>
      <c r="AH135" s="76"/>
      <c r="AI135" s="76"/>
      <c r="AJ135" s="69"/>
      <c r="AK135" s="69"/>
      <c r="AL135" s="76"/>
    </row>
    <row r="136" spans="1:38" s="85" customFormat="1">
      <c r="A136" s="280"/>
      <c r="B136" s="280"/>
      <c r="C136" s="280"/>
      <c r="D136" s="280"/>
      <c r="E136" s="280"/>
      <c r="F136" s="280"/>
      <c r="G136" s="280"/>
      <c r="H136" s="280"/>
      <c r="I136" s="280"/>
      <c r="J136" s="280"/>
      <c r="K136" s="280"/>
      <c r="L136" s="280"/>
      <c r="M136" s="280"/>
      <c r="N136" s="280"/>
      <c r="O136" s="280"/>
      <c r="P136" s="280"/>
      <c r="Q136" s="280"/>
      <c r="R136" s="280"/>
      <c r="S136" s="280"/>
      <c r="T136" s="280"/>
      <c r="U136" s="280"/>
      <c r="V136" s="280"/>
      <c r="W136" s="280"/>
      <c r="X136" s="280"/>
      <c r="Y136" s="280"/>
      <c r="Z136" s="280"/>
      <c r="AA136" s="280"/>
      <c r="AB136" s="280"/>
      <c r="AC136" s="263"/>
      <c r="AD136" s="263"/>
      <c r="AE136" s="263"/>
      <c r="AF136" s="263"/>
      <c r="AG136" s="263"/>
      <c r="AH136" s="76"/>
      <c r="AI136" s="76"/>
      <c r="AJ136" s="69"/>
      <c r="AK136" s="69"/>
      <c r="AL136" s="76"/>
    </row>
    <row r="137" spans="1:38" s="85" customFormat="1">
      <c r="A137" s="280"/>
      <c r="B137" s="280"/>
      <c r="C137" s="280"/>
      <c r="D137" s="280"/>
      <c r="E137" s="280"/>
      <c r="F137" s="280"/>
      <c r="G137" s="280"/>
      <c r="H137" s="280"/>
      <c r="I137" s="280"/>
      <c r="J137" s="280"/>
      <c r="K137" s="280"/>
      <c r="L137" s="280"/>
      <c r="M137" s="280"/>
      <c r="N137" s="280"/>
      <c r="O137" s="280"/>
      <c r="P137" s="280"/>
      <c r="Q137" s="280"/>
      <c r="R137" s="280"/>
      <c r="S137" s="280"/>
      <c r="T137" s="280"/>
      <c r="U137" s="280"/>
      <c r="V137" s="280"/>
      <c r="W137" s="280"/>
      <c r="X137" s="280"/>
      <c r="Y137" s="280"/>
      <c r="Z137" s="280"/>
      <c r="AA137" s="280"/>
      <c r="AB137" s="280"/>
      <c r="AC137" s="263"/>
      <c r="AD137" s="263"/>
      <c r="AE137" s="263"/>
      <c r="AF137" s="263"/>
      <c r="AG137" s="263"/>
      <c r="AH137" s="76"/>
      <c r="AI137" s="76"/>
      <c r="AJ137" s="69"/>
      <c r="AK137" s="69"/>
      <c r="AL137" s="76"/>
    </row>
    <row r="138" spans="1:38" s="85" customFormat="1">
      <c r="A138" s="280"/>
      <c r="B138" s="280"/>
      <c r="C138" s="280"/>
      <c r="D138" s="280"/>
      <c r="E138" s="280"/>
      <c r="F138" s="280"/>
      <c r="G138" s="280"/>
      <c r="H138" s="280"/>
      <c r="I138" s="280"/>
      <c r="J138" s="280"/>
      <c r="K138" s="280"/>
      <c r="L138" s="280"/>
      <c r="M138" s="280"/>
      <c r="N138" s="280"/>
      <c r="O138" s="280"/>
      <c r="P138" s="280"/>
      <c r="Q138" s="280"/>
      <c r="R138" s="280"/>
      <c r="S138" s="280"/>
      <c r="T138" s="280"/>
      <c r="U138" s="280"/>
      <c r="V138" s="280"/>
      <c r="W138" s="280"/>
      <c r="X138" s="280"/>
      <c r="Y138" s="280"/>
      <c r="Z138" s="280"/>
      <c r="AA138" s="280"/>
      <c r="AB138" s="280"/>
      <c r="AC138" s="263"/>
      <c r="AD138" s="263"/>
      <c r="AE138" s="263"/>
      <c r="AF138" s="263"/>
      <c r="AG138" s="263"/>
      <c r="AH138" s="76"/>
      <c r="AI138" s="76"/>
      <c r="AJ138" s="69"/>
      <c r="AK138" s="69"/>
      <c r="AL138" s="76"/>
    </row>
    <row r="139" spans="1:38" s="85" customFormat="1">
      <c r="A139" s="280"/>
      <c r="B139" s="280"/>
      <c r="C139" s="280"/>
      <c r="D139" s="280"/>
      <c r="E139" s="280"/>
      <c r="F139" s="280"/>
      <c r="G139" s="280"/>
      <c r="H139" s="280"/>
      <c r="I139" s="280"/>
      <c r="J139" s="280"/>
      <c r="K139" s="280"/>
      <c r="L139" s="280"/>
      <c r="M139" s="280"/>
      <c r="N139" s="280"/>
      <c r="O139" s="280"/>
      <c r="P139" s="280"/>
      <c r="Q139" s="280"/>
      <c r="R139" s="280"/>
      <c r="S139" s="280"/>
      <c r="T139" s="280"/>
      <c r="U139" s="280"/>
      <c r="V139" s="280"/>
      <c r="W139" s="280"/>
      <c r="X139" s="280"/>
      <c r="Y139" s="280"/>
      <c r="Z139" s="280"/>
      <c r="AA139" s="280"/>
      <c r="AB139" s="280"/>
      <c r="AC139" s="263"/>
      <c r="AD139" s="263"/>
      <c r="AE139" s="263"/>
      <c r="AF139" s="263"/>
      <c r="AG139" s="263"/>
      <c r="AH139" s="76"/>
      <c r="AI139" s="76"/>
      <c r="AJ139" s="69"/>
      <c r="AK139" s="69"/>
      <c r="AL139" s="76"/>
    </row>
    <row r="140" spans="1:38" s="85" customFormat="1">
      <c r="A140" s="280"/>
      <c r="B140" s="280"/>
      <c r="C140" s="280"/>
      <c r="D140" s="280"/>
      <c r="E140" s="280"/>
      <c r="F140" s="280"/>
      <c r="G140" s="280"/>
      <c r="H140" s="280"/>
      <c r="I140" s="280"/>
      <c r="J140" s="280"/>
      <c r="K140" s="280"/>
      <c r="L140" s="280"/>
      <c r="M140" s="280"/>
      <c r="N140" s="280"/>
      <c r="O140" s="280"/>
      <c r="P140" s="280"/>
      <c r="Q140" s="280"/>
      <c r="R140" s="280"/>
      <c r="S140" s="280"/>
      <c r="T140" s="280"/>
      <c r="U140" s="280"/>
      <c r="V140" s="280"/>
      <c r="W140" s="280"/>
      <c r="X140" s="280"/>
      <c r="Y140" s="280"/>
      <c r="Z140" s="280"/>
      <c r="AA140" s="280"/>
      <c r="AB140" s="280"/>
      <c r="AC140" s="263"/>
      <c r="AD140" s="263"/>
      <c r="AE140" s="263"/>
      <c r="AF140" s="263"/>
      <c r="AG140" s="263"/>
      <c r="AH140" s="76"/>
      <c r="AI140" s="76"/>
      <c r="AJ140" s="69"/>
      <c r="AK140" s="69"/>
      <c r="AL140" s="76"/>
    </row>
    <row r="141" spans="1:38" s="85" customFormat="1">
      <c r="A141" s="280"/>
      <c r="B141" s="280"/>
      <c r="C141" s="280"/>
      <c r="D141" s="280"/>
      <c r="E141" s="280"/>
      <c r="F141" s="280"/>
      <c r="G141" s="280"/>
      <c r="H141" s="280"/>
      <c r="I141" s="280"/>
      <c r="J141" s="280"/>
      <c r="K141" s="280"/>
      <c r="L141" s="280"/>
      <c r="M141" s="280"/>
      <c r="N141" s="280"/>
      <c r="O141" s="280"/>
      <c r="P141" s="280"/>
      <c r="Q141" s="280"/>
      <c r="R141" s="280"/>
      <c r="S141" s="280"/>
      <c r="T141" s="280"/>
      <c r="U141" s="280"/>
      <c r="V141" s="280"/>
      <c r="W141" s="280"/>
      <c r="X141" s="280"/>
      <c r="Y141" s="280"/>
      <c r="Z141" s="280"/>
      <c r="AA141" s="280"/>
      <c r="AB141" s="280"/>
      <c r="AC141" s="263"/>
      <c r="AD141" s="263"/>
      <c r="AE141" s="263"/>
      <c r="AF141" s="263"/>
      <c r="AG141" s="263"/>
      <c r="AH141" s="76"/>
      <c r="AI141" s="76"/>
      <c r="AJ141" s="69"/>
      <c r="AK141" s="69"/>
      <c r="AL141" s="76"/>
    </row>
    <row r="142" spans="1:38" s="85" customFormat="1">
      <c r="A142" s="280"/>
      <c r="B142" s="280"/>
      <c r="C142" s="280"/>
      <c r="D142" s="280"/>
      <c r="E142" s="280"/>
      <c r="F142" s="280"/>
      <c r="G142" s="280"/>
      <c r="H142" s="280"/>
      <c r="I142" s="280"/>
      <c r="J142" s="280"/>
      <c r="K142" s="280"/>
      <c r="L142" s="280"/>
      <c r="M142" s="280"/>
      <c r="N142" s="280"/>
      <c r="O142" s="280"/>
      <c r="P142" s="280"/>
      <c r="Q142" s="280"/>
      <c r="R142" s="280"/>
      <c r="S142" s="280"/>
      <c r="T142" s="280"/>
      <c r="U142" s="280"/>
      <c r="V142" s="280"/>
      <c r="W142" s="280"/>
      <c r="X142" s="280"/>
      <c r="Y142" s="280"/>
      <c r="Z142" s="280"/>
      <c r="AA142" s="280"/>
      <c r="AB142" s="280"/>
      <c r="AC142" s="263"/>
      <c r="AD142" s="263"/>
      <c r="AE142" s="263"/>
      <c r="AF142" s="263"/>
      <c r="AG142" s="263"/>
      <c r="AH142" s="76"/>
      <c r="AI142" s="76"/>
      <c r="AJ142" s="69"/>
      <c r="AK142" s="69"/>
      <c r="AL142" s="76"/>
    </row>
    <row r="143" spans="1:38" s="85" customFormat="1">
      <c r="A143" s="280"/>
      <c r="B143" s="280"/>
      <c r="C143" s="280"/>
      <c r="D143" s="280"/>
      <c r="E143" s="280"/>
      <c r="F143" s="280"/>
      <c r="G143" s="280"/>
      <c r="H143" s="280"/>
      <c r="I143" s="280"/>
      <c r="J143" s="280"/>
      <c r="K143" s="280"/>
      <c r="L143" s="280"/>
      <c r="M143" s="280"/>
      <c r="N143" s="280"/>
      <c r="O143" s="280"/>
      <c r="P143" s="280"/>
      <c r="Q143" s="280"/>
      <c r="R143" s="280"/>
      <c r="S143" s="280"/>
      <c r="T143" s="280"/>
      <c r="U143" s="280"/>
      <c r="V143" s="280"/>
      <c r="W143" s="280"/>
      <c r="X143" s="280"/>
      <c r="Y143" s="280"/>
      <c r="Z143" s="280"/>
      <c r="AA143" s="280"/>
      <c r="AB143" s="280"/>
      <c r="AC143" s="263"/>
      <c r="AD143" s="263"/>
      <c r="AE143" s="263"/>
      <c r="AF143" s="263"/>
      <c r="AG143" s="263"/>
      <c r="AH143" s="76"/>
      <c r="AI143" s="76"/>
      <c r="AJ143" s="69"/>
      <c r="AK143" s="69"/>
      <c r="AL143" s="76"/>
    </row>
    <row r="144" spans="1:38" s="85" customFormat="1">
      <c r="A144" s="280"/>
      <c r="B144" s="280"/>
      <c r="C144" s="280"/>
      <c r="D144" s="280"/>
      <c r="E144" s="280"/>
      <c r="F144" s="280"/>
      <c r="G144" s="280"/>
      <c r="H144" s="280"/>
      <c r="I144" s="280"/>
      <c r="J144" s="280"/>
      <c r="K144" s="280"/>
      <c r="L144" s="280"/>
      <c r="M144" s="280"/>
      <c r="N144" s="280"/>
      <c r="O144" s="280"/>
      <c r="P144" s="280"/>
      <c r="Q144" s="280"/>
      <c r="R144" s="280"/>
      <c r="S144" s="280"/>
      <c r="T144" s="280"/>
      <c r="U144" s="280"/>
      <c r="V144" s="280"/>
      <c r="W144" s="280"/>
      <c r="X144" s="280"/>
      <c r="Y144" s="280"/>
      <c r="Z144" s="280"/>
      <c r="AA144" s="280"/>
      <c r="AB144" s="280"/>
      <c r="AC144" s="263"/>
      <c r="AD144" s="263"/>
      <c r="AE144" s="263"/>
      <c r="AF144" s="263"/>
      <c r="AG144" s="263"/>
      <c r="AH144" s="76"/>
      <c r="AI144" s="76"/>
      <c r="AJ144" s="69"/>
      <c r="AK144" s="69"/>
      <c r="AL144" s="76"/>
    </row>
    <row r="145" spans="1:38" s="85" customFormat="1">
      <c r="A145" s="280"/>
      <c r="B145" s="280"/>
      <c r="C145" s="280"/>
      <c r="D145" s="280"/>
      <c r="E145" s="280"/>
      <c r="F145" s="280"/>
      <c r="G145" s="280"/>
      <c r="H145" s="280"/>
      <c r="I145" s="280"/>
      <c r="J145" s="280"/>
      <c r="K145" s="280"/>
      <c r="L145" s="280"/>
      <c r="M145" s="280"/>
      <c r="N145" s="280"/>
      <c r="O145" s="280"/>
      <c r="P145" s="280"/>
      <c r="Q145" s="280"/>
      <c r="R145" s="280"/>
      <c r="S145" s="280"/>
      <c r="T145" s="280"/>
      <c r="U145" s="280"/>
      <c r="V145" s="280"/>
      <c r="W145" s="280"/>
      <c r="X145" s="280"/>
      <c r="Y145" s="280"/>
      <c r="Z145" s="280"/>
      <c r="AA145" s="280"/>
      <c r="AB145" s="280"/>
      <c r="AC145" s="263"/>
      <c r="AD145" s="263"/>
      <c r="AE145" s="263"/>
      <c r="AF145" s="263"/>
      <c r="AG145" s="263"/>
      <c r="AH145" s="76"/>
      <c r="AI145" s="76"/>
      <c r="AJ145" s="69"/>
      <c r="AK145" s="69"/>
      <c r="AL145" s="76"/>
    </row>
    <row r="146" spans="1:38" s="85" customFormat="1">
      <c r="A146" s="280"/>
      <c r="B146" s="280"/>
      <c r="C146" s="280"/>
      <c r="D146" s="280"/>
      <c r="E146" s="280"/>
      <c r="F146" s="280"/>
      <c r="G146" s="280"/>
      <c r="H146" s="280"/>
      <c r="I146" s="280"/>
      <c r="J146" s="280"/>
      <c r="K146" s="280"/>
      <c r="L146" s="280"/>
      <c r="M146" s="280"/>
      <c r="N146" s="280"/>
      <c r="O146" s="280"/>
      <c r="P146" s="280"/>
      <c r="Q146" s="280"/>
      <c r="R146" s="280"/>
      <c r="S146" s="280"/>
      <c r="T146" s="280"/>
      <c r="U146" s="280"/>
      <c r="V146" s="280"/>
      <c r="W146" s="280"/>
      <c r="X146" s="280"/>
      <c r="Y146" s="280"/>
      <c r="Z146" s="280"/>
      <c r="AA146" s="280"/>
      <c r="AB146" s="280"/>
      <c r="AC146" s="263"/>
      <c r="AD146" s="263"/>
      <c r="AE146" s="263"/>
      <c r="AF146" s="263"/>
      <c r="AG146" s="263"/>
      <c r="AH146" s="76"/>
      <c r="AI146" s="76"/>
      <c r="AJ146" s="69"/>
      <c r="AK146" s="69"/>
      <c r="AL146" s="76"/>
    </row>
    <row r="147" spans="1:38" s="85" customFormat="1">
      <c r="A147" s="280"/>
      <c r="B147" s="280"/>
      <c r="C147" s="280"/>
      <c r="D147" s="280"/>
      <c r="E147" s="280"/>
      <c r="F147" s="280"/>
      <c r="G147" s="280"/>
      <c r="H147" s="280"/>
      <c r="I147" s="280"/>
      <c r="J147" s="280"/>
      <c r="K147" s="280"/>
      <c r="L147" s="280"/>
      <c r="M147" s="280"/>
      <c r="N147" s="280"/>
      <c r="O147" s="280"/>
      <c r="P147" s="280"/>
      <c r="Q147" s="280"/>
      <c r="R147" s="280"/>
      <c r="S147" s="280"/>
      <c r="T147" s="280"/>
      <c r="U147" s="280"/>
      <c r="V147" s="280"/>
      <c r="W147" s="280"/>
      <c r="X147" s="280"/>
      <c r="Y147" s="280"/>
      <c r="Z147" s="280"/>
      <c r="AA147" s="280"/>
      <c r="AB147" s="280"/>
      <c r="AC147" s="263"/>
      <c r="AD147" s="263"/>
      <c r="AE147" s="263"/>
      <c r="AF147" s="263"/>
      <c r="AG147" s="263"/>
      <c r="AH147" s="76"/>
      <c r="AI147" s="76"/>
      <c r="AJ147" s="69"/>
      <c r="AK147" s="69"/>
      <c r="AL147" s="76"/>
    </row>
    <row r="148" spans="1:38" s="85" customFormat="1">
      <c r="A148" s="280"/>
      <c r="B148" s="280"/>
      <c r="C148" s="280"/>
      <c r="D148" s="280"/>
      <c r="E148" s="280"/>
      <c r="F148" s="280"/>
      <c r="G148" s="280"/>
      <c r="H148" s="280"/>
      <c r="I148" s="280"/>
      <c r="J148" s="280"/>
      <c r="K148" s="280"/>
      <c r="L148" s="280"/>
      <c r="M148" s="280"/>
      <c r="N148" s="280"/>
      <c r="O148" s="280"/>
      <c r="P148" s="280"/>
      <c r="Q148" s="280"/>
      <c r="R148" s="280"/>
      <c r="S148" s="280"/>
      <c r="T148" s="280"/>
      <c r="U148" s="280"/>
      <c r="V148" s="280"/>
      <c r="W148" s="280"/>
      <c r="X148" s="280"/>
      <c r="Y148" s="280"/>
      <c r="Z148" s="280"/>
      <c r="AA148" s="280"/>
      <c r="AB148" s="280"/>
      <c r="AC148" s="263"/>
      <c r="AD148" s="263"/>
      <c r="AE148" s="263"/>
      <c r="AF148" s="263"/>
      <c r="AG148" s="263"/>
      <c r="AH148" s="76"/>
      <c r="AI148" s="76"/>
      <c r="AJ148" s="69"/>
      <c r="AK148" s="69"/>
      <c r="AL148" s="76"/>
    </row>
    <row r="149" spans="1:38" s="85" customFormat="1">
      <c r="A149" s="280"/>
      <c r="B149" s="280"/>
      <c r="C149" s="280"/>
      <c r="D149" s="280"/>
      <c r="E149" s="280"/>
      <c r="F149" s="280"/>
      <c r="G149" s="280"/>
      <c r="H149" s="280"/>
      <c r="I149" s="280"/>
      <c r="J149" s="280"/>
      <c r="K149" s="280"/>
      <c r="L149" s="280"/>
      <c r="M149" s="280"/>
      <c r="N149" s="280"/>
      <c r="O149" s="280"/>
      <c r="P149" s="280"/>
      <c r="Q149" s="280"/>
      <c r="R149" s="280"/>
      <c r="S149" s="280"/>
      <c r="T149" s="280"/>
      <c r="U149" s="280"/>
      <c r="V149" s="280"/>
      <c r="W149" s="280"/>
      <c r="X149" s="280"/>
      <c r="Y149" s="280"/>
      <c r="Z149" s="280"/>
      <c r="AA149" s="280"/>
      <c r="AB149" s="280"/>
      <c r="AC149" s="263"/>
      <c r="AD149" s="263"/>
      <c r="AE149" s="263"/>
      <c r="AF149" s="263"/>
      <c r="AG149" s="263"/>
      <c r="AH149" s="76"/>
      <c r="AI149" s="76"/>
      <c r="AJ149" s="69"/>
      <c r="AK149" s="69"/>
      <c r="AL149" s="76"/>
    </row>
    <row r="150" spans="1:38" s="85" customFormat="1">
      <c r="A150" s="280"/>
      <c r="B150" s="280"/>
      <c r="C150" s="280"/>
      <c r="D150" s="280"/>
      <c r="E150" s="280"/>
      <c r="F150" s="280"/>
      <c r="G150" s="280"/>
      <c r="H150" s="280"/>
      <c r="I150" s="280"/>
      <c r="J150" s="280"/>
      <c r="K150" s="280"/>
      <c r="L150" s="280"/>
      <c r="M150" s="280"/>
      <c r="N150" s="280"/>
      <c r="O150" s="280"/>
      <c r="P150" s="280"/>
      <c r="Q150" s="280"/>
      <c r="R150" s="280"/>
      <c r="S150" s="280"/>
      <c r="T150" s="280"/>
      <c r="U150" s="280"/>
      <c r="V150" s="280"/>
      <c r="W150" s="280"/>
      <c r="X150" s="280"/>
      <c r="Y150" s="280"/>
      <c r="Z150" s="280"/>
      <c r="AA150" s="280"/>
      <c r="AB150" s="280"/>
      <c r="AC150" s="263"/>
      <c r="AD150" s="263"/>
      <c r="AE150" s="263"/>
      <c r="AF150" s="263"/>
      <c r="AG150" s="263"/>
      <c r="AH150" s="76"/>
      <c r="AI150" s="76"/>
      <c r="AJ150" s="69"/>
      <c r="AK150" s="69"/>
      <c r="AL150" s="76"/>
    </row>
    <row r="151" spans="1:38" s="85" customFormat="1">
      <c r="A151" s="280"/>
      <c r="B151" s="280"/>
      <c r="C151" s="280"/>
      <c r="D151" s="280"/>
      <c r="E151" s="280"/>
      <c r="F151" s="280"/>
      <c r="G151" s="280"/>
      <c r="H151" s="280"/>
      <c r="I151" s="280"/>
      <c r="J151" s="280"/>
      <c r="K151" s="280"/>
      <c r="L151" s="280"/>
      <c r="M151" s="280"/>
      <c r="N151" s="280"/>
      <c r="O151" s="280"/>
      <c r="P151" s="280"/>
      <c r="Q151" s="280"/>
      <c r="R151" s="280"/>
      <c r="S151" s="280"/>
      <c r="T151" s="280"/>
      <c r="U151" s="280"/>
      <c r="V151" s="280"/>
      <c r="W151" s="280"/>
      <c r="X151" s="280"/>
      <c r="Y151" s="280"/>
      <c r="Z151" s="280"/>
      <c r="AA151" s="280"/>
      <c r="AB151" s="280"/>
      <c r="AC151" s="263"/>
      <c r="AD151" s="263"/>
      <c r="AE151" s="263"/>
      <c r="AF151" s="263"/>
      <c r="AG151" s="263"/>
      <c r="AH151" s="76"/>
      <c r="AI151" s="76"/>
      <c r="AJ151" s="69"/>
      <c r="AK151" s="69"/>
      <c r="AL151" s="76"/>
    </row>
    <row r="152" spans="1:38" s="85" customFormat="1">
      <c r="A152" s="280"/>
      <c r="B152" s="280"/>
      <c r="C152" s="280"/>
      <c r="D152" s="280"/>
      <c r="E152" s="280"/>
      <c r="F152" s="280"/>
      <c r="G152" s="280"/>
      <c r="H152" s="280"/>
      <c r="I152" s="280"/>
      <c r="J152" s="280"/>
      <c r="K152" s="280"/>
      <c r="L152" s="280"/>
      <c r="M152" s="280"/>
      <c r="N152" s="280"/>
      <c r="O152" s="280"/>
      <c r="P152" s="280"/>
      <c r="Q152" s="280"/>
      <c r="R152" s="280"/>
      <c r="S152" s="280"/>
      <c r="T152" s="280"/>
      <c r="U152" s="280"/>
      <c r="V152" s="280"/>
      <c r="W152" s="280"/>
      <c r="X152" s="280"/>
      <c r="Y152" s="280"/>
      <c r="Z152" s="280"/>
      <c r="AA152" s="280"/>
      <c r="AB152" s="280"/>
      <c r="AC152" s="263"/>
      <c r="AD152" s="263"/>
      <c r="AE152" s="263"/>
      <c r="AF152" s="263"/>
      <c r="AG152" s="263"/>
      <c r="AH152" s="76"/>
      <c r="AI152" s="76"/>
      <c r="AJ152" s="69"/>
      <c r="AK152" s="69"/>
      <c r="AL152" s="76"/>
    </row>
    <row r="153" spans="1:38" s="85" customFormat="1">
      <c r="A153" s="280"/>
      <c r="B153" s="280"/>
      <c r="C153" s="280"/>
      <c r="D153" s="280"/>
      <c r="E153" s="280"/>
      <c r="F153" s="280"/>
      <c r="G153" s="280"/>
      <c r="H153" s="280"/>
      <c r="I153" s="280"/>
      <c r="J153" s="280"/>
      <c r="K153" s="280"/>
      <c r="L153" s="280"/>
      <c r="M153" s="280"/>
      <c r="N153" s="280"/>
      <c r="O153" s="280"/>
      <c r="P153" s="280"/>
      <c r="Q153" s="280"/>
      <c r="R153" s="280"/>
      <c r="S153" s="280"/>
      <c r="T153" s="280"/>
      <c r="U153" s="280"/>
      <c r="V153" s="280"/>
      <c r="W153" s="280"/>
      <c r="X153" s="280"/>
      <c r="Y153" s="280"/>
      <c r="Z153" s="280"/>
      <c r="AA153" s="280"/>
      <c r="AB153" s="280"/>
      <c r="AC153" s="263"/>
      <c r="AD153" s="263"/>
      <c r="AE153" s="263"/>
      <c r="AF153" s="263"/>
      <c r="AG153" s="263"/>
      <c r="AH153" s="76"/>
      <c r="AI153" s="76"/>
      <c r="AJ153" s="69"/>
      <c r="AK153" s="69"/>
      <c r="AL153" s="76"/>
    </row>
    <row r="154" spans="1:38" s="85" customFormat="1">
      <c r="A154" s="280"/>
      <c r="B154" s="280"/>
      <c r="C154" s="280"/>
      <c r="D154" s="280"/>
      <c r="E154" s="280"/>
      <c r="F154" s="280"/>
      <c r="G154" s="280"/>
      <c r="H154" s="280"/>
      <c r="I154" s="280"/>
      <c r="J154" s="280"/>
      <c r="K154" s="280"/>
      <c r="L154" s="280"/>
      <c r="M154" s="280"/>
      <c r="N154" s="280"/>
      <c r="O154" s="280"/>
      <c r="P154" s="280"/>
      <c r="Q154" s="280"/>
      <c r="R154" s="280"/>
      <c r="S154" s="280"/>
      <c r="T154" s="280"/>
      <c r="U154" s="280"/>
      <c r="V154" s="280"/>
      <c r="W154" s="280"/>
      <c r="X154" s="280"/>
      <c r="Y154" s="280"/>
      <c r="Z154" s="280"/>
      <c r="AA154" s="280"/>
      <c r="AB154" s="280"/>
      <c r="AC154" s="263"/>
      <c r="AD154" s="263"/>
      <c r="AE154" s="263"/>
      <c r="AF154" s="263"/>
      <c r="AG154" s="263"/>
      <c r="AH154" s="76"/>
      <c r="AI154" s="76"/>
      <c r="AJ154" s="69"/>
      <c r="AK154" s="69"/>
      <c r="AL154" s="76"/>
    </row>
    <row r="155" spans="1:38" s="85" customFormat="1">
      <c r="A155" s="280"/>
      <c r="B155" s="280"/>
      <c r="C155" s="280"/>
      <c r="D155" s="280"/>
      <c r="E155" s="280"/>
      <c r="F155" s="280"/>
      <c r="G155" s="280"/>
      <c r="H155" s="280"/>
      <c r="I155" s="280"/>
      <c r="J155" s="280"/>
      <c r="K155" s="280"/>
      <c r="L155" s="280"/>
      <c r="M155" s="280"/>
      <c r="N155" s="280"/>
      <c r="O155" s="280"/>
      <c r="P155" s="280"/>
      <c r="Q155" s="280"/>
      <c r="R155" s="280"/>
      <c r="S155" s="280"/>
      <c r="T155" s="280"/>
      <c r="U155" s="280"/>
      <c r="V155" s="280"/>
      <c r="W155" s="280"/>
      <c r="X155" s="280"/>
      <c r="Y155" s="280"/>
      <c r="Z155" s="280"/>
      <c r="AA155" s="280"/>
      <c r="AB155" s="280"/>
      <c r="AC155" s="263"/>
      <c r="AD155" s="263"/>
      <c r="AE155" s="263"/>
      <c r="AF155" s="263"/>
      <c r="AG155" s="263"/>
      <c r="AH155" s="76"/>
      <c r="AI155" s="76"/>
      <c r="AJ155" s="69"/>
      <c r="AK155" s="69"/>
      <c r="AL155" s="76"/>
    </row>
    <row r="156" spans="1:38" s="85" customFormat="1">
      <c r="A156" s="280"/>
      <c r="B156" s="280"/>
      <c r="C156" s="280"/>
      <c r="D156" s="280"/>
      <c r="E156" s="280"/>
      <c r="F156" s="280"/>
      <c r="G156" s="280"/>
      <c r="H156" s="280"/>
      <c r="I156" s="280"/>
      <c r="J156" s="280"/>
      <c r="K156" s="280"/>
      <c r="L156" s="280"/>
      <c r="M156" s="280"/>
      <c r="N156" s="280"/>
      <c r="O156" s="280"/>
      <c r="P156" s="280"/>
      <c r="Q156" s="280"/>
      <c r="R156" s="280"/>
      <c r="S156" s="280"/>
      <c r="T156" s="280"/>
      <c r="U156" s="280"/>
      <c r="V156" s="280"/>
      <c r="W156" s="280"/>
      <c r="X156" s="280"/>
      <c r="Y156" s="280"/>
      <c r="Z156" s="280"/>
      <c r="AA156" s="280"/>
      <c r="AB156" s="280"/>
      <c r="AC156" s="263"/>
      <c r="AD156" s="263"/>
      <c r="AE156" s="263"/>
      <c r="AF156" s="263"/>
      <c r="AG156" s="263"/>
      <c r="AH156" s="76"/>
      <c r="AI156" s="76"/>
      <c r="AJ156" s="69"/>
      <c r="AK156" s="69"/>
      <c r="AL156" s="76"/>
    </row>
    <row r="157" spans="1:38" s="85" customFormat="1">
      <c r="A157" s="280"/>
      <c r="B157" s="280"/>
      <c r="C157" s="280"/>
      <c r="D157" s="280"/>
      <c r="E157" s="280"/>
      <c r="F157" s="280"/>
      <c r="G157" s="280"/>
      <c r="H157" s="280"/>
      <c r="I157" s="280"/>
      <c r="J157" s="280"/>
      <c r="K157" s="280"/>
      <c r="L157" s="280"/>
      <c r="M157" s="280"/>
      <c r="N157" s="280"/>
      <c r="O157" s="280"/>
      <c r="P157" s="280"/>
      <c r="Q157" s="280"/>
      <c r="R157" s="280"/>
      <c r="S157" s="280"/>
      <c r="T157" s="280"/>
      <c r="U157" s="280"/>
      <c r="V157" s="280"/>
      <c r="W157" s="280"/>
      <c r="X157" s="280"/>
      <c r="Y157" s="280"/>
      <c r="Z157" s="280"/>
      <c r="AA157" s="280"/>
      <c r="AB157" s="280"/>
      <c r="AC157" s="263"/>
      <c r="AD157" s="263"/>
      <c r="AE157" s="263"/>
      <c r="AF157" s="263"/>
      <c r="AG157" s="263"/>
      <c r="AH157" s="76"/>
      <c r="AI157" s="76"/>
      <c r="AJ157" s="69"/>
      <c r="AK157" s="69"/>
      <c r="AL157" s="76"/>
    </row>
    <row r="158" spans="1:38" s="85" customFormat="1">
      <c r="A158" s="280"/>
      <c r="B158" s="280"/>
      <c r="C158" s="280"/>
      <c r="D158" s="280"/>
      <c r="E158" s="280"/>
      <c r="F158" s="280"/>
      <c r="G158" s="280"/>
      <c r="H158" s="280"/>
      <c r="I158" s="280"/>
      <c r="J158" s="280"/>
      <c r="K158" s="280"/>
      <c r="L158" s="280"/>
      <c r="M158" s="280"/>
      <c r="N158" s="280"/>
      <c r="O158" s="280"/>
      <c r="P158" s="280"/>
      <c r="Q158" s="280"/>
      <c r="R158" s="280"/>
      <c r="S158" s="280"/>
      <c r="T158" s="280"/>
      <c r="U158" s="280"/>
      <c r="V158" s="280"/>
      <c r="W158" s="280"/>
      <c r="X158" s="280"/>
      <c r="Y158" s="280"/>
      <c r="Z158" s="280"/>
      <c r="AA158" s="280"/>
      <c r="AB158" s="280"/>
      <c r="AC158" s="263"/>
      <c r="AD158" s="263"/>
      <c r="AE158" s="263"/>
      <c r="AF158" s="263"/>
      <c r="AG158" s="263"/>
      <c r="AH158" s="76"/>
      <c r="AI158" s="76"/>
      <c r="AJ158" s="69"/>
      <c r="AK158" s="69"/>
      <c r="AL158" s="76"/>
    </row>
    <row r="159" spans="1:38" s="85" customFormat="1">
      <c r="A159" s="280"/>
      <c r="B159" s="280"/>
      <c r="C159" s="280"/>
      <c r="D159" s="280"/>
      <c r="E159" s="280"/>
      <c r="F159" s="280"/>
      <c r="G159" s="280"/>
      <c r="H159" s="280"/>
      <c r="I159" s="280"/>
      <c r="J159" s="280"/>
      <c r="K159" s="280"/>
      <c r="L159" s="280"/>
      <c r="M159" s="280"/>
      <c r="N159" s="280"/>
      <c r="O159" s="280"/>
      <c r="P159" s="280"/>
      <c r="Q159" s="280"/>
      <c r="R159" s="280"/>
      <c r="S159" s="280"/>
      <c r="T159" s="280"/>
      <c r="U159" s="280"/>
      <c r="V159" s="280"/>
      <c r="W159" s="280"/>
      <c r="X159" s="280"/>
      <c r="Y159" s="280"/>
      <c r="Z159" s="280"/>
      <c r="AA159" s="280"/>
      <c r="AB159" s="280"/>
      <c r="AC159" s="263"/>
      <c r="AD159" s="263"/>
      <c r="AE159" s="263"/>
      <c r="AF159" s="263"/>
      <c r="AG159" s="263"/>
      <c r="AH159" s="76"/>
      <c r="AI159" s="76"/>
      <c r="AJ159" s="69"/>
      <c r="AK159" s="69"/>
      <c r="AL159" s="76"/>
    </row>
    <row r="160" spans="1:38" s="85" customFormat="1">
      <c r="A160" s="280"/>
      <c r="B160" s="280"/>
      <c r="C160" s="280"/>
      <c r="D160" s="280"/>
      <c r="E160" s="280"/>
      <c r="F160" s="280"/>
      <c r="G160" s="280"/>
      <c r="H160" s="280"/>
      <c r="I160" s="280"/>
      <c r="J160" s="280"/>
      <c r="K160" s="280"/>
      <c r="L160" s="280"/>
      <c r="M160" s="280"/>
      <c r="N160" s="280"/>
      <c r="O160" s="280"/>
      <c r="P160" s="280"/>
      <c r="Q160" s="280"/>
      <c r="R160" s="280"/>
      <c r="S160" s="280"/>
      <c r="T160" s="280"/>
      <c r="U160" s="280"/>
      <c r="V160" s="280"/>
      <c r="W160" s="280"/>
      <c r="X160" s="280"/>
      <c r="Y160" s="280"/>
      <c r="Z160" s="280"/>
      <c r="AA160" s="280"/>
      <c r="AB160" s="280"/>
      <c r="AC160" s="263"/>
      <c r="AD160" s="263"/>
      <c r="AE160" s="263"/>
      <c r="AF160" s="263"/>
      <c r="AG160" s="263"/>
      <c r="AH160" s="76"/>
      <c r="AI160" s="76"/>
      <c r="AJ160" s="69"/>
      <c r="AK160" s="69"/>
      <c r="AL160" s="76"/>
    </row>
    <row r="161" spans="1:38" s="85" customFormat="1">
      <c r="A161" s="280"/>
      <c r="B161" s="280"/>
      <c r="C161" s="280"/>
      <c r="D161" s="280"/>
      <c r="E161" s="280"/>
      <c r="F161" s="280"/>
      <c r="G161" s="280"/>
      <c r="H161" s="280"/>
      <c r="I161" s="280"/>
      <c r="J161" s="280"/>
      <c r="K161" s="280"/>
      <c r="L161" s="280"/>
      <c r="M161" s="280"/>
      <c r="N161" s="280"/>
      <c r="O161" s="280"/>
      <c r="P161" s="280"/>
      <c r="Q161" s="280"/>
      <c r="R161" s="280"/>
      <c r="S161" s="280"/>
      <c r="T161" s="280"/>
      <c r="U161" s="280"/>
      <c r="V161" s="280"/>
      <c r="W161" s="280"/>
      <c r="X161" s="280"/>
      <c r="Y161" s="280"/>
      <c r="Z161" s="280"/>
      <c r="AA161" s="280"/>
      <c r="AB161" s="280"/>
      <c r="AC161" s="263"/>
      <c r="AD161" s="263"/>
      <c r="AE161" s="263"/>
      <c r="AF161" s="263"/>
      <c r="AG161" s="263"/>
      <c r="AH161" s="76"/>
      <c r="AI161" s="76"/>
      <c r="AJ161" s="69"/>
      <c r="AK161" s="69"/>
      <c r="AL161" s="76"/>
    </row>
    <row r="162" spans="1:38" s="85" customFormat="1">
      <c r="A162" s="280"/>
      <c r="B162" s="280"/>
      <c r="C162" s="280"/>
      <c r="D162" s="280"/>
      <c r="E162" s="280"/>
      <c r="F162" s="280"/>
      <c r="G162" s="280"/>
      <c r="H162" s="280"/>
      <c r="I162" s="280"/>
      <c r="J162" s="280"/>
      <c r="K162" s="280"/>
      <c r="L162" s="280"/>
      <c r="M162" s="280"/>
      <c r="N162" s="280"/>
      <c r="O162" s="280"/>
      <c r="P162" s="280"/>
      <c r="Q162" s="280"/>
      <c r="R162" s="280"/>
      <c r="S162" s="280"/>
      <c r="T162" s="280"/>
      <c r="U162" s="280"/>
      <c r="V162" s="280"/>
      <c r="W162" s="280"/>
      <c r="X162" s="280"/>
      <c r="Y162" s="280"/>
      <c r="Z162" s="280"/>
      <c r="AA162" s="280"/>
      <c r="AB162" s="280"/>
      <c r="AC162" s="263"/>
      <c r="AD162" s="263"/>
      <c r="AE162" s="263"/>
      <c r="AF162" s="263"/>
      <c r="AG162" s="263"/>
      <c r="AH162" s="76"/>
      <c r="AI162" s="76"/>
      <c r="AJ162" s="69"/>
      <c r="AK162" s="69"/>
      <c r="AL162" s="76"/>
    </row>
    <row r="163" spans="1:38" s="85" customFormat="1">
      <c r="A163" s="280"/>
      <c r="B163" s="280"/>
      <c r="C163" s="280"/>
      <c r="D163" s="280"/>
      <c r="E163" s="280"/>
      <c r="F163" s="280"/>
      <c r="G163" s="280"/>
      <c r="H163" s="280"/>
      <c r="I163" s="280"/>
      <c r="J163" s="280"/>
      <c r="K163" s="280"/>
      <c r="L163" s="280"/>
      <c r="M163" s="280"/>
      <c r="N163" s="280"/>
      <c r="O163" s="280"/>
      <c r="P163" s="280"/>
      <c r="Q163" s="280"/>
      <c r="R163" s="280"/>
      <c r="S163" s="280"/>
      <c r="T163" s="280"/>
      <c r="U163" s="280"/>
      <c r="V163" s="280"/>
      <c r="W163" s="280"/>
      <c r="X163" s="280"/>
      <c r="Y163" s="280"/>
      <c r="Z163" s="280"/>
      <c r="AA163" s="280"/>
      <c r="AB163" s="280"/>
      <c r="AC163" s="263"/>
      <c r="AD163" s="263"/>
      <c r="AE163" s="263"/>
      <c r="AF163" s="263"/>
      <c r="AG163" s="263"/>
      <c r="AH163" s="76"/>
      <c r="AI163" s="76"/>
      <c r="AJ163" s="69"/>
      <c r="AK163" s="69"/>
      <c r="AL163" s="76"/>
    </row>
    <row r="164" spans="1:38" s="85" customFormat="1">
      <c r="A164" s="280"/>
      <c r="B164" s="280"/>
      <c r="C164" s="280"/>
      <c r="D164" s="280"/>
      <c r="E164" s="280"/>
      <c r="F164" s="280"/>
      <c r="G164" s="280"/>
      <c r="H164" s="280"/>
      <c r="I164" s="280"/>
      <c r="J164" s="280"/>
      <c r="K164" s="280"/>
      <c r="L164" s="280"/>
      <c r="M164" s="280"/>
      <c r="N164" s="280"/>
      <c r="O164" s="280"/>
      <c r="P164" s="280"/>
      <c r="Q164" s="280"/>
      <c r="R164" s="280"/>
      <c r="S164" s="280"/>
      <c r="T164" s="280"/>
      <c r="U164" s="280"/>
      <c r="V164" s="280"/>
      <c r="W164" s="280"/>
      <c r="X164" s="280"/>
      <c r="Y164" s="280"/>
      <c r="Z164" s="280"/>
      <c r="AA164" s="280"/>
      <c r="AB164" s="280"/>
      <c r="AC164" s="263"/>
      <c r="AD164" s="263"/>
      <c r="AE164" s="263"/>
      <c r="AF164" s="263"/>
      <c r="AG164" s="263"/>
      <c r="AH164" s="76"/>
      <c r="AI164" s="76"/>
      <c r="AJ164" s="69"/>
      <c r="AK164" s="69"/>
      <c r="AL164" s="76"/>
    </row>
    <row r="165" spans="1:38" s="85" customFormat="1">
      <c r="A165" s="280"/>
      <c r="B165" s="280"/>
      <c r="C165" s="280"/>
      <c r="D165" s="280"/>
      <c r="E165" s="280"/>
      <c r="F165" s="280"/>
      <c r="G165" s="280"/>
      <c r="H165" s="280"/>
      <c r="I165" s="280"/>
      <c r="J165" s="280"/>
      <c r="K165" s="280"/>
      <c r="L165" s="280"/>
      <c r="M165" s="280"/>
      <c r="N165" s="280"/>
      <c r="O165" s="280"/>
      <c r="P165" s="280"/>
      <c r="Q165" s="280"/>
      <c r="R165" s="280"/>
      <c r="S165" s="280"/>
      <c r="T165" s="280"/>
      <c r="U165" s="280"/>
      <c r="V165" s="280"/>
      <c r="W165" s="280"/>
      <c r="X165" s="280"/>
      <c r="Y165" s="280"/>
      <c r="Z165" s="280"/>
      <c r="AA165" s="280"/>
      <c r="AB165" s="280"/>
      <c r="AC165" s="263"/>
      <c r="AD165" s="263"/>
      <c r="AE165" s="263"/>
      <c r="AF165" s="263"/>
      <c r="AG165" s="263"/>
      <c r="AH165" s="76"/>
      <c r="AI165" s="76"/>
      <c r="AJ165" s="69"/>
      <c r="AK165" s="69"/>
      <c r="AL165" s="76"/>
    </row>
    <row r="166" spans="1:38" s="85" customFormat="1">
      <c r="A166" s="280"/>
      <c r="B166" s="280"/>
      <c r="C166" s="280"/>
      <c r="D166" s="280"/>
      <c r="E166" s="280"/>
      <c r="F166" s="280"/>
      <c r="G166" s="280"/>
      <c r="H166" s="280"/>
      <c r="I166" s="280"/>
      <c r="J166" s="280"/>
      <c r="K166" s="280"/>
      <c r="L166" s="280"/>
      <c r="M166" s="280"/>
      <c r="N166" s="280"/>
      <c r="O166" s="280"/>
      <c r="P166" s="280"/>
      <c r="Q166" s="280"/>
      <c r="R166" s="280"/>
      <c r="S166" s="280"/>
      <c r="T166" s="280"/>
      <c r="U166" s="280"/>
      <c r="V166" s="280"/>
      <c r="W166" s="280"/>
      <c r="X166" s="280"/>
      <c r="Y166" s="280"/>
      <c r="Z166" s="280"/>
      <c r="AA166" s="280"/>
      <c r="AB166" s="280"/>
      <c r="AC166" s="263"/>
      <c r="AD166" s="263"/>
      <c r="AE166" s="263"/>
      <c r="AF166" s="263"/>
      <c r="AG166" s="263"/>
      <c r="AH166" s="76"/>
      <c r="AI166" s="76"/>
      <c r="AJ166" s="69"/>
      <c r="AK166" s="69"/>
      <c r="AL166" s="76"/>
    </row>
    <row r="167" spans="1:38" s="85" customFormat="1">
      <c r="A167" s="280"/>
      <c r="B167" s="280"/>
      <c r="C167" s="280"/>
      <c r="D167" s="280"/>
      <c r="E167" s="280"/>
      <c r="F167" s="280"/>
      <c r="G167" s="280"/>
      <c r="H167" s="280"/>
      <c r="I167" s="280"/>
      <c r="J167" s="280"/>
      <c r="K167" s="280"/>
      <c r="L167" s="280"/>
      <c r="M167" s="280"/>
      <c r="N167" s="280"/>
      <c r="O167" s="280"/>
      <c r="P167" s="280"/>
      <c r="Q167" s="280"/>
      <c r="R167" s="280"/>
      <c r="S167" s="280"/>
      <c r="T167" s="280"/>
      <c r="U167" s="280"/>
      <c r="V167" s="280"/>
      <c r="W167" s="280"/>
      <c r="X167" s="280"/>
      <c r="Y167" s="280"/>
      <c r="Z167" s="280"/>
      <c r="AA167" s="280"/>
      <c r="AB167" s="280"/>
      <c r="AC167" s="263"/>
      <c r="AD167" s="263"/>
      <c r="AE167" s="263"/>
      <c r="AF167" s="263"/>
      <c r="AG167" s="263"/>
      <c r="AH167" s="76"/>
      <c r="AI167" s="76"/>
      <c r="AJ167" s="69"/>
      <c r="AK167" s="69"/>
      <c r="AL167" s="76"/>
    </row>
    <row r="168" spans="1:38" s="85" customFormat="1">
      <c r="A168" s="280"/>
      <c r="B168" s="280"/>
      <c r="C168" s="280"/>
      <c r="D168" s="280"/>
      <c r="E168" s="280"/>
      <c r="F168" s="280"/>
      <c r="G168" s="280"/>
      <c r="H168" s="280"/>
      <c r="I168" s="280"/>
      <c r="J168" s="280"/>
      <c r="K168" s="280"/>
      <c r="L168" s="280"/>
      <c r="M168" s="280"/>
      <c r="N168" s="280"/>
      <c r="O168" s="280"/>
      <c r="P168" s="280"/>
      <c r="Q168" s="280"/>
      <c r="R168" s="280"/>
      <c r="S168" s="280"/>
      <c r="T168" s="280"/>
      <c r="U168" s="280"/>
      <c r="V168" s="280"/>
      <c r="W168" s="280"/>
      <c r="X168" s="280"/>
      <c r="Y168" s="280"/>
      <c r="Z168" s="280"/>
      <c r="AA168" s="280"/>
      <c r="AB168" s="280"/>
      <c r="AC168" s="263"/>
      <c r="AD168" s="263"/>
      <c r="AE168" s="263"/>
      <c r="AF168" s="263"/>
      <c r="AG168" s="263"/>
      <c r="AH168" s="76"/>
      <c r="AI168" s="76"/>
      <c r="AJ168" s="69"/>
      <c r="AK168" s="69"/>
      <c r="AL168" s="76"/>
    </row>
    <row r="169" spans="1:38" s="85" customFormat="1">
      <c r="A169" s="280"/>
      <c r="B169" s="280"/>
      <c r="C169" s="280"/>
      <c r="D169" s="280"/>
      <c r="E169" s="280"/>
      <c r="F169" s="280"/>
      <c r="G169" s="280"/>
      <c r="H169" s="280"/>
      <c r="I169" s="280"/>
      <c r="J169" s="280"/>
      <c r="K169" s="280"/>
      <c r="L169" s="280"/>
      <c r="M169" s="280"/>
      <c r="N169" s="280"/>
      <c r="O169" s="280"/>
      <c r="P169" s="280"/>
      <c r="Q169" s="280"/>
      <c r="R169" s="280"/>
      <c r="S169" s="280"/>
      <c r="T169" s="280"/>
      <c r="U169" s="280"/>
      <c r="V169" s="280"/>
      <c r="W169" s="280"/>
      <c r="X169" s="280"/>
      <c r="Y169" s="280"/>
      <c r="Z169" s="280"/>
      <c r="AA169" s="280"/>
      <c r="AB169" s="280"/>
      <c r="AC169" s="263"/>
      <c r="AD169" s="263"/>
      <c r="AE169" s="263"/>
      <c r="AF169" s="263"/>
      <c r="AG169" s="263"/>
      <c r="AH169" s="76"/>
      <c r="AI169" s="76"/>
      <c r="AJ169" s="69"/>
      <c r="AK169" s="69"/>
      <c r="AL169" s="76"/>
    </row>
    <row r="170" spans="1:38" s="85" customFormat="1">
      <c r="A170" s="280"/>
      <c r="B170" s="280"/>
      <c r="C170" s="280"/>
      <c r="D170" s="280"/>
      <c r="E170" s="280"/>
      <c r="F170" s="280"/>
      <c r="G170" s="280"/>
      <c r="H170" s="280"/>
      <c r="I170" s="280"/>
      <c r="J170" s="280"/>
      <c r="K170" s="280"/>
      <c r="L170" s="280"/>
      <c r="M170" s="280"/>
      <c r="N170" s="280"/>
      <c r="O170" s="280"/>
      <c r="P170" s="280"/>
      <c r="Q170" s="280"/>
      <c r="R170" s="280"/>
      <c r="S170" s="280"/>
      <c r="T170" s="280"/>
      <c r="U170" s="280"/>
      <c r="V170" s="280"/>
      <c r="W170" s="280"/>
      <c r="X170" s="280"/>
      <c r="Y170" s="280"/>
      <c r="Z170" s="280"/>
      <c r="AA170" s="280"/>
      <c r="AB170" s="280"/>
      <c r="AC170" s="263"/>
      <c r="AD170" s="263"/>
      <c r="AE170" s="263"/>
      <c r="AF170" s="263"/>
      <c r="AG170" s="263"/>
      <c r="AH170" s="76"/>
      <c r="AI170" s="76"/>
      <c r="AJ170" s="69"/>
      <c r="AK170" s="69"/>
      <c r="AL170" s="76"/>
    </row>
    <row r="171" spans="1:38" s="85" customFormat="1">
      <c r="A171" s="280"/>
      <c r="B171" s="280"/>
      <c r="C171" s="280"/>
      <c r="D171" s="280"/>
      <c r="E171" s="280"/>
      <c r="F171" s="280"/>
      <c r="G171" s="280"/>
      <c r="H171" s="280"/>
      <c r="I171" s="280"/>
      <c r="J171" s="280"/>
      <c r="K171" s="280"/>
      <c r="L171" s="280"/>
      <c r="M171" s="280"/>
      <c r="N171" s="280"/>
      <c r="O171" s="280"/>
      <c r="P171" s="280"/>
      <c r="Q171" s="280"/>
      <c r="R171" s="280"/>
      <c r="S171" s="280"/>
      <c r="T171" s="280"/>
      <c r="U171" s="280"/>
      <c r="V171" s="280"/>
      <c r="W171" s="280"/>
      <c r="X171" s="280"/>
      <c r="Y171" s="280"/>
      <c r="Z171" s="280"/>
      <c r="AA171" s="280"/>
      <c r="AB171" s="280"/>
      <c r="AC171" s="263"/>
      <c r="AD171" s="263"/>
      <c r="AE171" s="263"/>
      <c r="AF171" s="263"/>
      <c r="AG171" s="263"/>
      <c r="AH171" s="76"/>
      <c r="AI171" s="76"/>
      <c r="AJ171" s="69"/>
      <c r="AK171" s="69"/>
      <c r="AL171" s="76"/>
    </row>
    <row r="172" spans="1:38" s="85" customFormat="1">
      <c r="A172" s="280"/>
      <c r="B172" s="280"/>
      <c r="C172" s="280"/>
      <c r="D172" s="280"/>
      <c r="E172" s="280"/>
      <c r="F172" s="280"/>
      <c r="G172" s="280"/>
      <c r="H172" s="280"/>
      <c r="I172" s="280"/>
      <c r="J172" s="280"/>
      <c r="K172" s="280"/>
      <c r="L172" s="280"/>
      <c r="M172" s="280"/>
      <c r="N172" s="280"/>
      <c r="O172" s="280"/>
      <c r="P172" s="280"/>
      <c r="Q172" s="280"/>
      <c r="R172" s="280"/>
      <c r="S172" s="280"/>
      <c r="T172" s="280"/>
      <c r="U172" s="280"/>
      <c r="V172" s="280"/>
      <c r="W172" s="280"/>
      <c r="X172" s="280"/>
      <c r="Y172" s="280"/>
      <c r="Z172" s="280"/>
      <c r="AA172" s="280"/>
      <c r="AB172" s="280"/>
      <c r="AC172" s="263"/>
      <c r="AD172" s="263"/>
      <c r="AE172" s="263"/>
      <c r="AF172" s="263"/>
      <c r="AG172" s="263"/>
      <c r="AH172" s="76"/>
      <c r="AI172" s="76"/>
      <c r="AJ172" s="69"/>
      <c r="AK172" s="69"/>
      <c r="AL172" s="76"/>
    </row>
    <row r="173" spans="1:38" s="85" customFormat="1">
      <c r="A173" s="280"/>
      <c r="B173" s="280"/>
      <c r="C173" s="280"/>
      <c r="D173" s="280"/>
      <c r="E173" s="280"/>
      <c r="F173" s="280"/>
      <c r="G173" s="280"/>
      <c r="H173" s="280"/>
      <c r="I173" s="280"/>
      <c r="J173" s="280"/>
      <c r="K173" s="280"/>
      <c r="L173" s="280"/>
      <c r="M173" s="280"/>
      <c r="N173" s="280"/>
      <c r="O173" s="280"/>
      <c r="P173" s="280"/>
      <c r="Q173" s="280"/>
      <c r="R173" s="280"/>
      <c r="S173" s="280"/>
      <c r="T173" s="280"/>
      <c r="U173" s="280"/>
      <c r="V173" s="280"/>
      <c r="W173" s="280"/>
      <c r="X173" s="280"/>
      <c r="Y173" s="280"/>
      <c r="Z173" s="280"/>
      <c r="AA173" s="280"/>
      <c r="AB173" s="280"/>
      <c r="AC173" s="263"/>
      <c r="AD173" s="263"/>
      <c r="AE173" s="263"/>
      <c r="AF173" s="263"/>
      <c r="AG173" s="263"/>
      <c r="AH173" s="76"/>
      <c r="AI173" s="76"/>
      <c r="AJ173" s="69"/>
      <c r="AK173" s="69"/>
      <c r="AL173" s="76"/>
    </row>
    <row r="174" spans="1:38" s="85" customFormat="1">
      <c r="A174" s="280"/>
      <c r="B174" s="280"/>
      <c r="C174" s="280"/>
      <c r="D174" s="280"/>
      <c r="E174" s="280"/>
      <c r="F174" s="280"/>
      <c r="G174" s="280"/>
      <c r="H174" s="280"/>
      <c r="I174" s="280"/>
      <c r="J174" s="280"/>
      <c r="K174" s="280"/>
      <c r="L174" s="280"/>
      <c r="M174" s="280"/>
      <c r="N174" s="280"/>
      <c r="O174" s="280"/>
      <c r="P174" s="280"/>
      <c r="Q174" s="280"/>
      <c r="R174" s="280"/>
      <c r="S174" s="280"/>
      <c r="T174" s="280"/>
      <c r="U174" s="280"/>
      <c r="V174" s="280"/>
      <c r="W174" s="280"/>
      <c r="X174" s="280"/>
      <c r="Y174" s="280"/>
      <c r="Z174" s="280"/>
      <c r="AA174" s="280"/>
      <c r="AB174" s="280"/>
      <c r="AC174" s="263"/>
      <c r="AD174" s="263"/>
      <c r="AE174" s="263"/>
      <c r="AF174" s="263"/>
      <c r="AG174" s="263"/>
      <c r="AH174" s="76"/>
      <c r="AI174" s="76"/>
      <c r="AJ174" s="69"/>
      <c r="AK174" s="69"/>
      <c r="AL174" s="76"/>
    </row>
    <row r="175" spans="1:38" s="85" customFormat="1">
      <c r="A175" s="280"/>
      <c r="B175" s="280"/>
      <c r="C175" s="280"/>
      <c r="D175" s="280"/>
      <c r="E175" s="280"/>
      <c r="F175" s="280"/>
      <c r="G175" s="280"/>
      <c r="H175" s="280"/>
      <c r="I175" s="280"/>
      <c r="J175" s="280"/>
      <c r="K175" s="280"/>
      <c r="L175" s="280"/>
      <c r="M175" s="280"/>
      <c r="N175" s="280"/>
      <c r="O175" s="280"/>
      <c r="P175" s="280"/>
      <c r="Q175" s="280"/>
      <c r="R175" s="280"/>
      <c r="S175" s="280"/>
      <c r="T175" s="280"/>
      <c r="U175" s="280"/>
      <c r="V175" s="280"/>
      <c r="W175" s="280"/>
      <c r="X175" s="280"/>
      <c r="Y175" s="280"/>
      <c r="Z175" s="280"/>
      <c r="AA175" s="280"/>
      <c r="AB175" s="280"/>
      <c r="AC175" s="263"/>
      <c r="AD175" s="263"/>
      <c r="AE175" s="263"/>
      <c r="AF175" s="263"/>
      <c r="AG175" s="263"/>
      <c r="AH175" s="76"/>
      <c r="AI175" s="76"/>
      <c r="AJ175" s="69"/>
      <c r="AK175" s="69"/>
      <c r="AL175" s="76"/>
    </row>
    <row r="176" spans="1:38" s="85" customFormat="1">
      <c r="A176" s="280"/>
      <c r="B176" s="280"/>
      <c r="C176" s="280"/>
      <c r="D176" s="280"/>
      <c r="E176" s="280"/>
      <c r="F176" s="280"/>
      <c r="G176" s="280"/>
      <c r="H176" s="280"/>
      <c r="I176" s="280"/>
      <c r="J176" s="280"/>
      <c r="K176" s="280"/>
      <c r="L176" s="280"/>
      <c r="M176" s="280"/>
      <c r="N176" s="280"/>
      <c r="O176" s="280"/>
      <c r="P176" s="280"/>
      <c r="Q176" s="280"/>
      <c r="R176" s="280"/>
      <c r="S176" s="280"/>
      <c r="T176" s="280"/>
      <c r="U176" s="280"/>
      <c r="V176" s="280"/>
      <c r="W176" s="280"/>
      <c r="X176" s="280"/>
      <c r="Y176" s="280"/>
      <c r="Z176" s="280"/>
      <c r="AA176" s="280"/>
      <c r="AB176" s="280"/>
      <c r="AC176" s="263"/>
      <c r="AD176" s="263"/>
      <c r="AE176" s="263"/>
      <c r="AF176" s="263"/>
      <c r="AG176" s="263"/>
      <c r="AH176" s="76"/>
      <c r="AI176" s="76"/>
      <c r="AJ176" s="69"/>
      <c r="AK176" s="69"/>
      <c r="AL176" s="76"/>
    </row>
    <row r="177" spans="1:38" s="85" customFormat="1">
      <c r="A177" s="280"/>
      <c r="B177" s="280"/>
      <c r="C177" s="280"/>
      <c r="D177" s="280"/>
      <c r="E177" s="280"/>
      <c r="F177" s="280"/>
      <c r="G177" s="280"/>
      <c r="H177" s="280"/>
      <c r="I177" s="280"/>
      <c r="J177" s="280"/>
      <c r="K177" s="280"/>
      <c r="L177" s="280"/>
      <c r="M177" s="280"/>
      <c r="N177" s="280"/>
      <c r="O177" s="280"/>
      <c r="P177" s="280"/>
      <c r="Q177" s="280"/>
      <c r="R177" s="280"/>
      <c r="S177" s="280"/>
      <c r="T177" s="280"/>
      <c r="U177" s="280"/>
      <c r="V177" s="280"/>
      <c r="W177" s="280"/>
      <c r="X177" s="280"/>
      <c r="Y177" s="280"/>
      <c r="Z177" s="280"/>
      <c r="AA177" s="280"/>
      <c r="AB177" s="280"/>
      <c r="AC177" s="263"/>
      <c r="AD177" s="263"/>
      <c r="AE177" s="263"/>
      <c r="AF177" s="263"/>
      <c r="AG177" s="263"/>
      <c r="AH177" s="76"/>
      <c r="AI177" s="76"/>
      <c r="AJ177" s="69"/>
      <c r="AK177" s="69"/>
      <c r="AL177" s="76"/>
    </row>
    <row r="178" spans="1:38" s="85" customFormat="1">
      <c r="A178" s="280"/>
      <c r="B178" s="280"/>
      <c r="C178" s="280"/>
      <c r="D178" s="280"/>
      <c r="E178" s="280"/>
      <c r="F178" s="280"/>
      <c r="G178" s="280"/>
      <c r="H178" s="280"/>
      <c r="I178" s="280"/>
      <c r="J178" s="280"/>
      <c r="K178" s="280"/>
      <c r="L178" s="280"/>
      <c r="M178" s="280"/>
      <c r="N178" s="280"/>
      <c r="O178" s="280"/>
      <c r="P178" s="280"/>
      <c r="Q178" s="280"/>
      <c r="R178" s="280"/>
      <c r="S178" s="280"/>
      <c r="T178" s="280"/>
      <c r="U178" s="280"/>
      <c r="V178" s="280"/>
      <c r="W178" s="280"/>
      <c r="X178" s="280"/>
      <c r="Y178" s="280"/>
      <c r="Z178" s="280"/>
      <c r="AA178" s="280"/>
      <c r="AB178" s="280"/>
      <c r="AC178" s="263"/>
      <c r="AD178" s="263"/>
      <c r="AE178" s="263"/>
      <c r="AF178" s="263"/>
      <c r="AG178" s="263"/>
      <c r="AH178" s="76"/>
      <c r="AI178" s="76"/>
      <c r="AJ178" s="69"/>
      <c r="AK178" s="69"/>
      <c r="AL178" s="76"/>
    </row>
    <row r="179" spans="1:38" s="85" customFormat="1">
      <c r="A179" s="280"/>
      <c r="B179" s="280"/>
      <c r="C179" s="280"/>
      <c r="D179" s="280"/>
      <c r="E179" s="280"/>
      <c r="F179" s="280"/>
      <c r="G179" s="280"/>
      <c r="H179" s="280"/>
      <c r="I179" s="280"/>
      <c r="J179" s="280"/>
      <c r="K179" s="280"/>
      <c r="L179" s="280"/>
      <c r="M179" s="280"/>
      <c r="N179" s="280"/>
      <c r="O179" s="280"/>
      <c r="P179" s="280"/>
      <c r="Q179" s="280"/>
      <c r="R179" s="280"/>
      <c r="S179" s="280"/>
      <c r="T179" s="280"/>
      <c r="U179" s="280"/>
      <c r="V179" s="280"/>
      <c r="W179" s="280"/>
      <c r="X179" s="280"/>
      <c r="Y179" s="280"/>
      <c r="Z179" s="280"/>
      <c r="AA179" s="280"/>
      <c r="AB179" s="280"/>
      <c r="AC179" s="263"/>
      <c r="AD179" s="263"/>
      <c r="AE179" s="263"/>
      <c r="AF179" s="263"/>
      <c r="AG179" s="263"/>
      <c r="AH179" s="76"/>
      <c r="AI179" s="76"/>
      <c r="AJ179" s="69"/>
      <c r="AK179" s="69"/>
      <c r="AL179" s="76"/>
    </row>
    <row r="180" spans="1:38" s="85" customFormat="1">
      <c r="A180" s="280"/>
      <c r="B180" s="280"/>
      <c r="C180" s="280"/>
      <c r="D180" s="280"/>
      <c r="E180" s="280"/>
      <c r="F180" s="280"/>
      <c r="G180" s="280"/>
      <c r="H180" s="280"/>
      <c r="I180" s="280"/>
      <c r="J180" s="280"/>
      <c r="K180" s="280"/>
      <c r="L180" s="280"/>
      <c r="M180" s="280"/>
      <c r="N180" s="280"/>
      <c r="O180" s="280"/>
      <c r="P180" s="280"/>
      <c r="Q180" s="280"/>
      <c r="R180" s="280"/>
      <c r="S180" s="280"/>
      <c r="T180" s="280"/>
      <c r="U180" s="280"/>
      <c r="V180" s="280"/>
      <c r="W180" s="280"/>
      <c r="X180" s="280"/>
      <c r="Y180" s="280"/>
      <c r="Z180" s="280"/>
      <c r="AA180" s="280"/>
      <c r="AB180" s="280"/>
      <c r="AC180" s="263"/>
      <c r="AD180" s="263"/>
      <c r="AE180" s="263"/>
      <c r="AF180" s="263"/>
      <c r="AG180" s="263"/>
      <c r="AH180" s="76"/>
      <c r="AI180" s="76"/>
      <c r="AJ180" s="69"/>
      <c r="AK180" s="69"/>
      <c r="AL180" s="76"/>
    </row>
    <row r="181" spans="1:38" s="85" customFormat="1">
      <c r="A181" s="280"/>
      <c r="B181" s="280"/>
      <c r="C181" s="280"/>
      <c r="D181" s="280"/>
      <c r="E181" s="280"/>
      <c r="F181" s="280"/>
      <c r="G181" s="280"/>
      <c r="H181" s="280"/>
      <c r="I181" s="280"/>
      <c r="J181" s="280"/>
      <c r="K181" s="280"/>
      <c r="L181" s="280"/>
      <c r="M181" s="280"/>
      <c r="N181" s="280"/>
      <c r="O181" s="280"/>
      <c r="P181" s="280"/>
      <c r="Q181" s="280"/>
      <c r="R181" s="280"/>
      <c r="S181" s="280"/>
      <c r="T181" s="280"/>
      <c r="U181" s="280"/>
      <c r="V181" s="280"/>
      <c r="W181" s="280"/>
      <c r="X181" s="280"/>
      <c r="Y181" s="280"/>
      <c r="Z181" s="280"/>
      <c r="AA181" s="280"/>
      <c r="AB181" s="280"/>
      <c r="AC181" s="263"/>
      <c r="AD181" s="263"/>
      <c r="AE181" s="263"/>
      <c r="AF181" s="263"/>
      <c r="AG181" s="263"/>
      <c r="AH181" s="76"/>
      <c r="AI181" s="76"/>
      <c r="AJ181" s="69"/>
      <c r="AK181" s="69"/>
      <c r="AL181" s="76"/>
    </row>
    <row r="182" spans="1:38" s="85" customFormat="1">
      <c r="A182" s="280"/>
      <c r="B182" s="280"/>
      <c r="C182" s="280"/>
      <c r="D182" s="280"/>
      <c r="E182" s="280"/>
      <c r="F182" s="280"/>
      <c r="G182" s="280"/>
      <c r="H182" s="280"/>
      <c r="I182" s="280"/>
      <c r="J182" s="280"/>
      <c r="K182" s="280"/>
      <c r="L182" s="280"/>
      <c r="M182" s="280"/>
      <c r="N182" s="280"/>
      <c r="O182" s="280"/>
      <c r="P182" s="280"/>
      <c r="Q182" s="280"/>
      <c r="R182" s="280"/>
      <c r="S182" s="280"/>
      <c r="T182" s="280"/>
      <c r="U182" s="280"/>
      <c r="V182" s="280"/>
      <c r="W182" s="280"/>
      <c r="X182" s="280"/>
      <c r="Y182" s="280"/>
      <c r="Z182" s="280"/>
      <c r="AA182" s="280"/>
      <c r="AB182" s="280"/>
      <c r="AC182" s="263"/>
      <c r="AD182" s="263"/>
      <c r="AE182" s="263"/>
      <c r="AF182" s="263"/>
      <c r="AG182" s="263"/>
      <c r="AH182" s="76"/>
      <c r="AI182" s="76"/>
      <c r="AJ182" s="69"/>
      <c r="AK182" s="69"/>
      <c r="AL182" s="76"/>
    </row>
    <row r="183" spans="1:38" s="85" customFormat="1">
      <c r="A183" s="280"/>
      <c r="B183" s="280"/>
      <c r="C183" s="280"/>
      <c r="D183" s="280"/>
      <c r="E183" s="280"/>
      <c r="F183" s="280"/>
      <c r="G183" s="280"/>
      <c r="H183" s="280"/>
      <c r="I183" s="280"/>
      <c r="J183" s="280"/>
      <c r="K183" s="280"/>
      <c r="L183" s="280"/>
      <c r="M183" s="280"/>
      <c r="N183" s="280"/>
      <c r="O183" s="280"/>
      <c r="P183" s="280"/>
      <c r="Q183" s="280"/>
      <c r="R183" s="280"/>
      <c r="S183" s="280"/>
      <c r="T183" s="280"/>
      <c r="U183" s="280"/>
      <c r="V183" s="280"/>
      <c r="W183" s="280"/>
      <c r="X183" s="280"/>
      <c r="Y183" s="280"/>
      <c r="Z183" s="280"/>
      <c r="AA183" s="280"/>
      <c r="AB183" s="280"/>
      <c r="AC183" s="263"/>
      <c r="AD183" s="263"/>
      <c r="AE183" s="263"/>
      <c r="AF183" s="263"/>
      <c r="AG183" s="263"/>
      <c r="AH183" s="76"/>
      <c r="AI183" s="76"/>
      <c r="AJ183" s="69"/>
      <c r="AK183" s="69"/>
      <c r="AL183" s="76"/>
    </row>
    <row r="184" spans="1:38" s="85" customFormat="1">
      <c r="A184" s="280"/>
      <c r="B184" s="280"/>
      <c r="C184" s="280"/>
      <c r="D184" s="280"/>
      <c r="E184" s="280"/>
      <c r="F184" s="280"/>
      <c r="G184" s="280"/>
      <c r="H184" s="280"/>
      <c r="I184" s="280"/>
      <c r="J184" s="280"/>
      <c r="K184" s="280"/>
      <c r="L184" s="280"/>
      <c r="M184" s="280"/>
      <c r="N184" s="280"/>
      <c r="O184" s="280"/>
      <c r="P184" s="280"/>
      <c r="Q184" s="280"/>
      <c r="R184" s="280"/>
      <c r="S184" s="280"/>
      <c r="T184" s="280"/>
      <c r="U184" s="280"/>
      <c r="V184" s="280"/>
      <c r="W184" s="280"/>
      <c r="X184" s="280"/>
      <c r="Y184" s="280"/>
      <c r="Z184" s="280"/>
      <c r="AA184" s="280"/>
      <c r="AB184" s="280"/>
      <c r="AC184" s="263"/>
      <c r="AD184" s="263"/>
      <c r="AE184" s="263"/>
      <c r="AF184" s="263"/>
      <c r="AG184" s="263"/>
      <c r="AH184" s="76"/>
      <c r="AI184" s="76"/>
      <c r="AJ184" s="69"/>
      <c r="AK184" s="69"/>
      <c r="AL184" s="76"/>
    </row>
    <row r="185" spans="1:38" s="85" customFormat="1">
      <c r="A185" s="280"/>
      <c r="B185" s="280"/>
      <c r="C185" s="280"/>
      <c r="D185" s="280"/>
      <c r="E185" s="280"/>
      <c r="F185" s="280"/>
      <c r="G185" s="280"/>
      <c r="H185" s="280"/>
      <c r="I185" s="280"/>
      <c r="J185" s="280"/>
      <c r="K185" s="280"/>
      <c r="L185" s="280"/>
      <c r="M185" s="280"/>
      <c r="N185" s="280"/>
      <c r="O185" s="280"/>
      <c r="P185" s="280"/>
      <c r="Q185" s="280"/>
      <c r="R185" s="280"/>
      <c r="S185" s="280"/>
      <c r="T185" s="280"/>
      <c r="U185" s="280"/>
      <c r="V185" s="280"/>
      <c r="W185" s="280"/>
      <c r="X185" s="280"/>
      <c r="Y185" s="280"/>
      <c r="Z185" s="280"/>
      <c r="AA185" s="280"/>
      <c r="AB185" s="280"/>
      <c r="AC185" s="263"/>
      <c r="AD185" s="263"/>
      <c r="AE185" s="263"/>
      <c r="AF185" s="263"/>
      <c r="AG185" s="263"/>
      <c r="AH185" s="76"/>
      <c r="AI185" s="76"/>
      <c r="AJ185" s="69"/>
      <c r="AK185" s="69"/>
      <c r="AL185" s="76"/>
    </row>
    <row r="186" spans="1:38" s="85" customFormat="1">
      <c r="A186" s="280"/>
      <c r="B186" s="280"/>
      <c r="C186" s="280"/>
      <c r="D186" s="280"/>
      <c r="E186" s="280"/>
      <c r="F186" s="280"/>
      <c r="G186" s="280"/>
      <c r="H186" s="280"/>
      <c r="I186" s="280"/>
      <c r="J186" s="280"/>
      <c r="K186" s="280"/>
      <c r="L186" s="280"/>
      <c r="M186" s="280"/>
      <c r="N186" s="280"/>
      <c r="O186" s="280"/>
      <c r="P186" s="280"/>
      <c r="Q186" s="280"/>
      <c r="R186" s="280"/>
      <c r="S186" s="280"/>
      <c r="T186" s="280"/>
      <c r="U186" s="280"/>
      <c r="V186" s="280"/>
      <c r="W186" s="280"/>
      <c r="X186" s="280"/>
      <c r="Y186" s="280"/>
      <c r="Z186" s="280"/>
      <c r="AA186" s="280"/>
      <c r="AB186" s="280"/>
      <c r="AC186" s="263"/>
      <c r="AD186" s="263"/>
      <c r="AE186" s="263"/>
      <c r="AF186" s="263"/>
      <c r="AG186" s="263"/>
      <c r="AH186" s="76"/>
      <c r="AI186" s="76"/>
      <c r="AJ186" s="69"/>
      <c r="AK186" s="69"/>
      <c r="AL186" s="76"/>
    </row>
    <row r="187" spans="1:38" s="85" customFormat="1">
      <c r="A187" s="280"/>
      <c r="B187" s="280"/>
      <c r="C187" s="280"/>
      <c r="D187" s="280"/>
      <c r="E187" s="280"/>
      <c r="F187" s="280"/>
      <c r="G187" s="280"/>
      <c r="H187" s="280"/>
      <c r="I187" s="280"/>
      <c r="J187" s="280"/>
      <c r="K187" s="280"/>
      <c r="L187" s="280"/>
      <c r="M187" s="280"/>
      <c r="N187" s="280"/>
      <c r="O187" s="280"/>
      <c r="P187" s="280"/>
      <c r="Q187" s="280"/>
      <c r="R187" s="280"/>
      <c r="S187" s="280"/>
      <c r="T187" s="280"/>
      <c r="U187" s="280"/>
      <c r="V187" s="280"/>
      <c r="W187" s="280"/>
      <c r="X187" s="280"/>
      <c r="Y187" s="280"/>
      <c r="Z187" s="280"/>
      <c r="AA187" s="280"/>
      <c r="AB187" s="280"/>
      <c r="AC187" s="263"/>
      <c r="AD187" s="263"/>
      <c r="AE187" s="263"/>
      <c r="AF187" s="263"/>
      <c r="AG187" s="263"/>
      <c r="AH187" s="76"/>
      <c r="AI187" s="76"/>
      <c r="AJ187" s="69"/>
      <c r="AK187" s="69"/>
      <c r="AL187" s="76"/>
    </row>
    <row r="188" spans="1:38" s="85" customFormat="1">
      <c r="A188" s="280"/>
      <c r="B188" s="280"/>
      <c r="C188" s="280"/>
      <c r="D188" s="280"/>
      <c r="E188" s="280"/>
      <c r="F188" s="280"/>
      <c r="G188" s="280"/>
      <c r="H188" s="280"/>
      <c r="I188" s="280"/>
      <c r="J188" s="280"/>
      <c r="K188" s="280"/>
      <c r="L188" s="280"/>
      <c r="M188" s="280"/>
      <c r="N188" s="280"/>
      <c r="O188" s="280"/>
      <c r="P188" s="280"/>
      <c r="Q188" s="280"/>
      <c r="R188" s="280"/>
      <c r="S188" s="280"/>
      <c r="T188" s="280"/>
      <c r="U188" s="280"/>
      <c r="V188" s="280"/>
      <c r="W188" s="280"/>
      <c r="X188" s="280"/>
      <c r="Y188" s="280"/>
      <c r="Z188" s="280"/>
      <c r="AA188" s="280"/>
      <c r="AB188" s="280"/>
      <c r="AC188" s="263"/>
      <c r="AD188" s="263"/>
      <c r="AE188" s="263"/>
      <c r="AF188" s="263"/>
      <c r="AG188" s="263"/>
      <c r="AH188" s="76"/>
      <c r="AI188" s="76"/>
      <c r="AJ188" s="69"/>
      <c r="AK188" s="69"/>
      <c r="AL188" s="76"/>
    </row>
    <row r="189" spans="1:38" s="85" customFormat="1">
      <c r="A189" s="280"/>
      <c r="B189" s="280"/>
      <c r="C189" s="280"/>
      <c r="D189" s="280"/>
      <c r="E189" s="280"/>
      <c r="F189" s="280"/>
      <c r="G189" s="280"/>
      <c r="H189" s="280"/>
      <c r="I189" s="280"/>
      <c r="J189" s="280"/>
      <c r="K189" s="280"/>
      <c r="L189" s="280"/>
      <c r="M189" s="280"/>
      <c r="N189" s="280"/>
      <c r="O189" s="280"/>
      <c r="P189" s="280"/>
      <c r="Q189" s="280"/>
      <c r="R189" s="280"/>
      <c r="S189" s="280"/>
      <c r="T189" s="280"/>
      <c r="U189" s="280"/>
      <c r="V189" s="280"/>
      <c r="W189" s="280"/>
      <c r="X189" s="280"/>
      <c r="Y189" s="280"/>
      <c r="Z189" s="280"/>
      <c r="AA189" s="280"/>
      <c r="AB189" s="280"/>
      <c r="AC189" s="263"/>
      <c r="AD189" s="263"/>
      <c r="AE189" s="263"/>
      <c r="AF189" s="263"/>
      <c r="AG189" s="263"/>
      <c r="AH189" s="76"/>
      <c r="AI189" s="76"/>
      <c r="AJ189" s="69"/>
      <c r="AK189" s="69"/>
      <c r="AL189" s="76"/>
    </row>
    <row r="190" spans="1:38" s="85" customFormat="1">
      <c r="A190" s="280"/>
      <c r="B190" s="280"/>
      <c r="C190" s="280"/>
      <c r="D190" s="280"/>
      <c r="E190" s="280"/>
      <c r="F190" s="280"/>
      <c r="G190" s="280"/>
      <c r="H190" s="280"/>
      <c r="I190" s="280"/>
      <c r="J190" s="280"/>
      <c r="K190" s="280"/>
      <c r="L190" s="280"/>
      <c r="M190" s="280"/>
      <c r="N190" s="280"/>
      <c r="O190" s="280"/>
      <c r="P190" s="280"/>
      <c r="Q190" s="280"/>
      <c r="R190" s="280"/>
      <c r="S190" s="280"/>
      <c r="T190" s="280"/>
      <c r="U190" s="280"/>
      <c r="V190" s="280"/>
      <c r="W190" s="280"/>
      <c r="X190" s="280"/>
      <c r="Y190" s="280"/>
      <c r="Z190" s="280"/>
      <c r="AA190" s="280"/>
      <c r="AB190" s="280"/>
      <c r="AC190" s="263"/>
      <c r="AD190" s="263"/>
      <c r="AE190" s="263"/>
      <c r="AF190" s="263"/>
      <c r="AG190" s="263"/>
      <c r="AH190" s="76"/>
      <c r="AI190" s="76"/>
      <c r="AJ190" s="69"/>
      <c r="AK190" s="69"/>
      <c r="AL190" s="76"/>
    </row>
    <row r="191" spans="1:38" s="85" customFormat="1">
      <c r="A191" s="280"/>
      <c r="B191" s="280"/>
      <c r="C191" s="280"/>
      <c r="D191" s="280"/>
      <c r="E191" s="280"/>
      <c r="F191" s="280"/>
      <c r="G191" s="280"/>
      <c r="H191" s="280"/>
      <c r="I191" s="280"/>
      <c r="J191" s="280"/>
      <c r="K191" s="280"/>
      <c r="L191" s="280"/>
      <c r="M191" s="280"/>
      <c r="N191" s="280"/>
      <c r="O191" s="280"/>
      <c r="P191" s="280"/>
      <c r="Q191" s="280"/>
      <c r="R191" s="280"/>
      <c r="S191" s="280"/>
      <c r="T191" s="280"/>
      <c r="U191" s="280"/>
      <c r="V191" s="280"/>
      <c r="W191" s="280"/>
      <c r="X191" s="280"/>
      <c r="Y191" s="280"/>
      <c r="Z191" s="280"/>
      <c r="AA191" s="280"/>
      <c r="AB191" s="280"/>
      <c r="AC191" s="263"/>
      <c r="AD191" s="263"/>
      <c r="AE191" s="263"/>
      <c r="AF191" s="263"/>
      <c r="AG191" s="263"/>
      <c r="AH191" s="76"/>
      <c r="AI191" s="76"/>
      <c r="AJ191" s="69"/>
      <c r="AK191" s="69"/>
      <c r="AL191" s="76"/>
    </row>
    <row r="192" spans="1:38" s="85" customFormat="1">
      <c r="A192" s="280"/>
      <c r="B192" s="280"/>
      <c r="C192" s="280"/>
      <c r="D192" s="280"/>
      <c r="E192" s="280"/>
      <c r="F192" s="280"/>
      <c r="G192" s="280"/>
      <c r="H192" s="280"/>
      <c r="I192" s="280"/>
      <c r="J192" s="280"/>
      <c r="K192" s="280"/>
      <c r="L192" s="280"/>
      <c r="M192" s="280"/>
      <c r="N192" s="280"/>
      <c r="O192" s="280"/>
      <c r="P192" s="280"/>
      <c r="Q192" s="280"/>
      <c r="R192" s="280"/>
      <c r="S192" s="280"/>
      <c r="T192" s="280"/>
      <c r="U192" s="280"/>
      <c r="V192" s="280"/>
      <c r="W192" s="280"/>
      <c r="X192" s="280"/>
      <c r="Y192" s="280"/>
      <c r="Z192" s="280"/>
      <c r="AA192" s="280"/>
      <c r="AB192" s="280"/>
      <c r="AC192" s="263"/>
      <c r="AD192" s="263"/>
      <c r="AE192" s="263"/>
      <c r="AF192" s="263"/>
      <c r="AG192" s="263"/>
      <c r="AH192" s="76"/>
      <c r="AI192" s="76"/>
      <c r="AJ192" s="69"/>
      <c r="AK192" s="69"/>
      <c r="AL192" s="76"/>
    </row>
    <row r="193" spans="1:38" s="85" customFormat="1">
      <c r="A193" s="280"/>
      <c r="B193" s="280"/>
      <c r="C193" s="280"/>
      <c r="D193" s="280"/>
      <c r="E193" s="280"/>
      <c r="F193" s="280"/>
      <c r="G193" s="280"/>
      <c r="H193" s="280"/>
      <c r="I193" s="280"/>
      <c r="J193" s="280"/>
      <c r="K193" s="280"/>
      <c r="L193" s="280"/>
      <c r="M193" s="280"/>
      <c r="N193" s="280"/>
      <c r="O193" s="280"/>
      <c r="P193" s="280"/>
      <c r="Q193" s="280"/>
      <c r="R193" s="280"/>
      <c r="S193" s="280"/>
      <c r="T193" s="280"/>
      <c r="U193" s="280"/>
      <c r="V193" s="280"/>
      <c r="W193" s="280"/>
      <c r="X193" s="280"/>
      <c r="Y193" s="280"/>
      <c r="Z193" s="280"/>
      <c r="AA193" s="280"/>
      <c r="AB193" s="280"/>
      <c r="AC193" s="263"/>
      <c r="AD193" s="263"/>
      <c r="AE193" s="263"/>
      <c r="AF193" s="263"/>
      <c r="AG193" s="263"/>
      <c r="AH193" s="76"/>
      <c r="AI193" s="76"/>
      <c r="AJ193" s="69"/>
      <c r="AK193" s="69"/>
      <c r="AL193" s="76"/>
    </row>
    <row r="194" spans="1:38" s="85" customFormat="1">
      <c r="A194" s="280"/>
      <c r="B194" s="280"/>
      <c r="C194" s="280"/>
      <c r="D194" s="280"/>
      <c r="E194" s="280"/>
      <c r="F194" s="280"/>
      <c r="G194" s="280"/>
      <c r="H194" s="280"/>
      <c r="I194" s="280"/>
      <c r="J194" s="280"/>
      <c r="K194" s="280"/>
      <c r="L194" s="280"/>
      <c r="M194" s="280"/>
      <c r="N194" s="280"/>
      <c r="O194" s="280"/>
      <c r="P194" s="280"/>
      <c r="Q194" s="280"/>
      <c r="R194" s="280"/>
      <c r="S194" s="280"/>
      <c r="T194" s="280"/>
      <c r="U194" s="280"/>
      <c r="V194" s="280"/>
      <c r="W194" s="280"/>
      <c r="X194" s="280"/>
      <c r="Y194" s="280"/>
      <c r="Z194" s="280"/>
      <c r="AA194" s="280"/>
      <c r="AB194" s="280"/>
      <c r="AC194" s="263"/>
      <c r="AD194" s="263"/>
      <c r="AE194" s="263"/>
      <c r="AF194" s="263"/>
      <c r="AG194" s="263"/>
      <c r="AH194" s="76"/>
      <c r="AI194" s="76"/>
      <c r="AJ194" s="69"/>
      <c r="AK194" s="69"/>
      <c r="AL194" s="76"/>
    </row>
    <row r="195" spans="1:38" s="85" customFormat="1">
      <c r="A195" s="280"/>
      <c r="B195" s="280"/>
      <c r="C195" s="280"/>
      <c r="D195" s="280"/>
      <c r="E195" s="280"/>
      <c r="F195" s="280"/>
      <c r="G195" s="280"/>
      <c r="H195" s="280"/>
      <c r="I195" s="280"/>
      <c r="J195" s="280"/>
      <c r="K195" s="280"/>
      <c r="L195" s="280"/>
      <c r="M195" s="280"/>
      <c r="N195" s="280"/>
      <c r="O195" s="280"/>
      <c r="P195" s="280"/>
      <c r="Q195" s="280"/>
      <c r="R195" s="280"/>
      <c r="S195" s="280"/>
      <c r="T195" s="280"/>
      <c r="U195" s="280"/>
      <c r="V195" s="280"/>
      <c r="W195" s="280"/>
      <c r="X195" s="280"/>
      <c r="Y195" s="280"/>
      <c r="Z195" s="280"/>
      <c r="AA195" s="280"/>
      <c r="AB195" s="280"/>
      <c r="AC195" s="263"/>
      <c r="AD195" s="263"/>
      <c r="AE195" s="263"/>
      <c r="AF195" s="263"/>
      <c r="AG195" s="263"/>
      <c r="AH195" s="76"/>
      <c r="AI195" s="76"/>
      <c r="AJ195" s="69"/>
      <c r="AK195" s="69"/>
      <c r="AL195" s="76"/>
    </row>
    <row r="196" spans="1:38" s="85" customFormat="1">
      <c r="A196" s="280"/>
      <c r="B196" s="280"/>
      <c r="C196" s="280"/>
      <c r="D196" s="280"/>
      <c r="E196" s="280"/>
      <c r="F196" s="280"/>
      <c r="G196" s="280"/>
      <c r="H196" s="280"/>
      <c r="I196" s="280"/>
      <c r="J196" s="280"/>
      <c r="K196" s="280"/>
      <c r="L196" s="280"/>
      <c r="M196" s="280"/>
      <c r="N196" s="280"/>
      <c r="O196" s="280"/>
      <c r="P196" s="280"/>
      <c r="Q196" s="280"/>
      <c r="R196" s="280"/>
      <c r="S196" s="280"/>
      <c r="T196" s="280"/>
      <c r="U196" s="280"/>
      <c r="V196" s="280"/>
      <c r="W196" s="280"/>
      <c r="X196" s="280"/>
      <c r="Y196" s="280"/>
      <c r="Z196" s="280"/>
      <c r="AA196" s="280"/>
      <c r="AB196" s="280"/>
      <c r="AC196" s="263"/>
      <c r="AD196" s="263"/>
      <c r="AE196" s="263"/>
      <c r="AF196" s="263"/>
      <c r="AG196" s="263"/>
      <c r="AH196" s="76"/>
      <c r="AI196" s="76"/>
      <c r="AJ196" s="69"/>
      <c r="AK196" s="69"/>
      <c r="AL196" s="76"/>
    </row>
    <row r="197" spans="1:38" s="85" customFormat="1">
      <c r="A197" s="280"/>
      <c r="B197" s="280"/>
      <c r="C197" s="280"/>
      <c r="D197" s="280"/>
      <c r="E197" s="280"/>
      <c r="F197" s="280"/>
      <c r="G197" s="280"/>
      <c r="H197" s="280"/>
      <c r="I197" s="280"/>
      <c r="J197" s="280"/>
      <c r="K197" s="280"/>
      <c r="L197" s="280"/>
      <c r="M197" s="280"/>
      <c r="N197" s="280"/>
      <c r="O197" s="280"/>
      <c r="P197" s="280"/>
      <c r="Q197" s="280"/>
      <c r="R197" s="280"/>
      <c r="S197" s="280"/>
      <c r="T197" s="280"/>
      <c r="U197" s="280"/>
      <c r="V197" s="280"/>
      <c r="W197" s="280"/>
      <c r="X197" s="280"/>
      <c r="Y197" s="280"/>
      <c r="Z197" s="280"/>
      <c r="AA197" s="280"/>
      <c r="AB197" s="280"/>
      <c r="AC197" s="263"/>
      <c r="AD197" s="263"/>
      <c r="AE197" s="263"/>
      <c r="AF197" s="263"/>
      <c r="AG197" s="263"/>
      <c r="AH197" s="76"/>
      <c r="AI197" s="76"/>
      <c r="AJ197" s="69"/>
      <c r="AK197" s="69"/>
      <c r="AL197" s="76"/>
    </row>
    <row r="198" spans="1:38" s="85" customFormat="1">
      <c r="A198" s="280"/>
      <c r="B198" s="280"/>
      <c r="C198" s="280"/>
      <c r="D198" s="280"/>
      <c r="E198" s="280"/>
      <c r="F198" s="280"/>
      <c r="G198" s="280"/>
      <c r="H198" s="280"/>
      <c r="I198" s="280"/>
      <c r="J198" s="280"/>
      <c r="K198" s="280"/>
      <c r="L198" s="280"/>
      <c r="M198" s="280"/>
      <c r="N198" s="280"/>
      <c r="O198" s="280"/>
      <c r="P198" s="280"/>
      <c r="Q198" s="280"/>
      <c r="R198" s="280"/>
      <c r="S198" s="280"/>
      <c r="T198" s="280"/>
      <c r="U198" s="280"/>
      <c r="V198" s="280"/>
      <c r="W198" s="280"/>
      <c r="X198" s="280"/>
      <c r="Y198" s="280"/>
      <c r="Z198" s="280"/>
      <c r="AA198" s="280"/>
      <c r="AB198" s="280"/>
      <c r="AC198" s="263"/>
      <c r="AD198" s="263"/>
      <c r="AE198" s="263"/>
      <c r="AF198" s="263"/>
      <c r="AG198" s="263"/>
      <c r="AH198" s="76"/>
      <c r="AI198" s="76"/>
      <c r="AJ198" s="69"/>
      <c r="AK198" s="69"/>
      <c r="AL198" s="76"/>
    </row>
    <row r="199" spans="1:38" s="85" customFormat="1">
      <c r="A199" s="280"/>
      <c r="B199" s="280"/>
      <c r="C199" s="280"/>
      <c r="D199" s="280"/>
      <c r="E199" s="280"/>
      <c r="F199" s="280"/>
      <c r="G199" s="280"/>
      <c r="H199" s="280"/>
      <c r="I199" s="280"/>
      <c r="J199" s="280"/>
      <c r="K199" s="280"/>
      <c r="L199" s="280"/>
      <c r="M199" s="280"/>
      <c r="N199" s="280"/>
      <c r="O199" s="280"/>
      <c r="P199" s="280"/>
      <c r="Q199" s="280"/>
      <c r="R199" s="280"/>
      <c r="S199" s="280"/>
      <c r="T199" s="280"/>
      <c r="U199" s="280"/>
      <c r="V199" s="280"/>
      <c r="W199" s="280"/>
      <c r="X199" s="280"/>
      <c r="Y199" s="280"/>
      <c r="Z199" s="280"/>
      <c r="AA199" s="280"/>
      <c r="AB199" s="280"/>
      <c r="AC199" s="263"/>
      <c r="AD199" s="263"/>
      <c r="AE199" s="263"/>
      <c r="AF199" s="263"/>
      <c r="AG199" s="263"/>
      <c r="AH199" s="76"/>
      <c r="AI199" s="76"/>
      <c r="AJ199" s="69"/>
      <c r="AK199" s="69"/>
      <c r="AL199" s="76"/>
    </row>
    <row r="200" spans="1:38" s="85" customFormat="1">
      <c r="A200" s="280"/>
      <c r="B200" s="280"/>
      <c r="C200" s="280"/>
      <c r="D200" s="280"/>
      <c r="E200" s="280"/>
      <c r="F200" s="280"/>
      <c r="G200" s="280"/>
      <c r="H200" s="280"/>
      <c r="I200" s="280"/>
      <c r="J200" s="280"/>
      <c r="K200" s="280"/>
      <c r="L200" s="280"/>
      <c r="M200" s="280"/>
      <c r="N200" s="280"/>
      <c r="O200" s="280"/>
      <c r="P200" s="280"/>
      <c r="Q200" s="280"/>
      <c r="R200" s="280"/>
      <c r="S200" s="280"/>
      <c r="T200" s="280"/>
      <c r="U200" s="280"/>
      <c r="V200" s="280"/>
      <c r="W200" s="280"/>
      <c r="X200" s="280"/>
      <c r="Y200" s="280"/>
      <c r="Z200" s="280"/>
      <c r="AA200" s="280"/>
      <c r="AB200" s="280"/>
      <c r="AC200" s="263"/>
      <c r="AD200" s="263"/>
      <c r="AE200" s="263"/>
      <c r="AF200" s="263"/>
      <c r="AG200" s="263"/>
      <c r="AH200" s="76"/>
      <c r="AI200" s="76"/>
      <c r="AJ200" s="69"/>
      <c r="AK200" s="69"/>
      <c r="AL200" s="76"/>
    </row>
    <row r="201" spans="1:38" s="85" customFormat="1">
      <c r="A201" s="280"/>
      <c r="B201" s="280"/>
      <c r="C201" s="280"/>
      <c r="D201" s="280"/>
      <c r="E201" s="280"/>
      <c r="F201" s="280"/>
      <c r="G201" s="280"/>
      <c r="H201" s="280"/>
      <c r="I201" s="280"/>
      <c r="J201" s="280"/>
      <c r="K201" s="280"/>
      <c r="L201" s="280"/>
      <c r="M201" s="280"/>
      <c r="N201" s="280"/>
      <c r="O201" s="280"/>
      <c r="P201" s="280"/>
      <c r="Q201" s="280"/>
      <c r="R201" s="280"/>
      <c r="S201" s="280"/>
      <c r="T201" s="280"/>
      <c r="U201" s="280"/>
      <c r="V201" s="280"/>
      <c r="W201" s="280"/>
      <c r="X201" s="280"/>
      <c r="Y201" s="280"/>
      <c r="Z201" s="280"/>
      <c r="AA201" s="280"/>
      <c r="AB201" s="280"/>
      <c r="AC201" s="263"/>
      <c r="AD201" s="263"/>
      <c r="AE201" s="263"/>
      <c r="AF201" s="263"/>
      <c r="AG201" s="263"/>
      <c r="AH201" s="76"/>
      <c r="AI201" s="76"/>
      <c r="AJ201" s="69"/>
      <c r="AK201" s="69"/>
      <c r="AL201" s="76"/>
    </row>
    <row r="202" spans="1:38" s="85" customFormat="1">
      <c r="A202" s="280"/>
      <c r="B202" s="280"/>
      <c r="C202" s="280"/>
      <c r="D202" s="280"/>
      <c r="E202" s="280"/>
      <c r="F202" s="280"/>
      <c r="G202" s="280"/>
      <c r="H202" s="280"/>
      <c r="I202" s="280"/>
      <c r="J202" s="280"/>
      <c r="K202" s="280"/>
      <c r="L202" s="280"/>
      <c r="M202" s="280"/>
      <c r="N202" s="280"/>
      <c r="O202" s="280"/>
      <c r="P202" s="280"/>
      <c r="Q202" s="280"/>
      <c r="R202" s="280"/>
      <c r="S202" s="280"/>
      <c r="T202" s="280"/>
      <c r="U202" s="280"/>
      <c r="V202" s="280"/>
      <c r="W202" s="280"/>
      <c r="X202" s="280"/>
      <c r="Y202" s="280"/>
      <c r="Z202" s="280"/>
      <c r="AA202" s="280"/>
      <c r="AB202" s="280"/>
      <c r="AC202" s="263"/>
      <c r="AD202" s="263"/>
      <c r="AE202" s="263"/>
      <c r="AF202" s="263"/>
      <c r="AG202" s="263"/>
      <c r="AH202" s="76"/>
      <c r="AI202" s="76"/>
      <c r="AJ202" s="69"/>
      <c r="AK202" s="69"/>
      <c r="AL202" s="76"/>
    </row>
    <row r="203" spans="1:38" s="85" customFormat="1">
      <c r="A203" s="280"/>
      <c r="B203" s="280"/>
      <c r="C203" s="280"/>
      <c r="D203" s="280"/>
      <c r="E203" s="280"/>
      <c r="F203" s="280"/>
      <c r="G203" s="280"/>
      <c r="H203" s="280"/>
      <c r="I203" s="280"/>
      <c r="J203" s="280"/>
      <c r="K203" s="280"/>
      <c r="L203" s="280"/>
      <c r="M203" s="280"/>
      <c r="N203" s="280"/>
      <c r="O203" s="280"/>
      <c r="P203" s="280"/>
      <c r="Q203" s="280"/>
      <c r="R203" s="280"/>
      <c r="S203" s="280"/>
      <c r="T203" s="280"/>
      <c r="U203" s="280"/>
      <c r="V203" s="280"/>
      <c r="W203" s="280"/>
      <c r="X203" s="280"/>
      <c r="Y203" s="280"/>
      <c r="Z203" s="280"/>
      <c r="AA203" s="280"/>
      <c r="AB203" s="280"/>
      <c r="AC203" s="263"/>
      <c r="AD203" s="263"/>
      <c r="AE203" s="263"/>
      <c r="AF203" s="263"/>
      <c r="AG203" s="263"/>
      <c r="AH203" s="76"/>
      <c r="AI203" s="76"/>
      <c r="AJ203" s="69"/>
      <c r="AK203" s="69"/>
      <c r="AL203" s="76"/>
    </row>
    <row r="204" spans="1:38" s="85" customFormat="1">
      <c r="A204" s="280"/>
      <c r="B204" s="280"/>
      <c r="C204" s="280"/>
      <c r="D204" s="280"/>
      <c r="E204" s="280"/>
      <c r="F204" s="280"/>
      <c r="G204" s="280"/>
      <c r="H204" s="280"/>
      <c r="I204" s="280"/>
      <c r="J204" s="280"/>
      <c r="K204" s="280"/>
      <c r="L204" s="280"/>
      <c r="M204" s="280"/>
      <c r="N204" s="280"/>
      <c r="O204" s="280"/>
      <c r="P204" s="280"/>
      <c r="Q204" s="280"/>
      <c r="R204" s="280"/>
      <c r="S204" s="280"/>
      <c r="T204" s="280"/>
      <c r="U204" s="280"/>
      <c r="V204" s="280"/>
      <c r="W204" s="280"/>
      <c r="X204" s="280"/>
      <c r="Y204" s="280"/>
      <c r="Z204" s="280"/>
      <c r="AA204" s="280"/>
      <c r="AB204" s="280"/>
      <c r="AC204" s="263"/>
      <c r="AD204" s="263"/>
      <c r="AE204" s="263"/>
      <c r="AF204" s="263"/>
      <c r="AG204" s="263"/>
      <c r="AH204" s="76"/>
      <c r="AI204" s="76"/>
      <c r="AJ204" s="69"/>
      <c r="AK204" s="69"/>
      <c r="AL204" s="76"/>
    </row>
    <row r="205" spans="1:38" s="85" customFormat="1">
      <c r="A205" s="280"/>
      <c r="B205" s="280"/>
      <c r="C205" s="280"/>
      <c r="D205" s="280"/>
      <c r="E205" s="280"/>
      <c r="F205" s="280"/>
      <c r="G205" s="280"/>
      <c r="H205" s="280"/>
      <c r="I205" s="280"/>
      <c r="J205" s="280"/>
      <c r="K205" s="280"/>
      <c r="L205" s="280"/>
      <c r="M205" s="280"/>
      <c r="N205" s="280"/>
      <c r="O205" s="280"/>
      <c r="P205" s="280"/>
      <c r="Q205" s="280"/>
      <c r="R205" s="280"/>
      <c r="S205" s="280"/>
      <c r="T205" s="280"/>
      <c r="U205" s="280"/>
      <c r="V205" s="280"/>
      <c r="W205" s="280"/>
      <c r="X205" s="280"/>
      <c r="Y205" s="280"/>
      <c r="Z205" s="280"/>
      <c r="AA205" s="280"/>
      <c r="AB205" s="280"/>
      <c r="AC205" s="263"/>
      <c r="AD205" s="263"/>
      <c r="AE205" s="263"/>
      <c r="AF205" s="263"/>
      <c r="AG205" s="263"/>
      <c r="AH205" s="76"/>
      <c r="AI205" s="76"/>
      <c r="AJ205" s="69"/>
      <c r="AK205" s="69"/>
      <c r="AL205" s="76"/>
    </row>
    <row r="206" spans="1:38" s="85" customFormat="1">
      <c r="A206" s="280"/>
      <c r="B206" s="280"/>
      <c r="C206" s="280"/>
      <c r="D206" s="280"/>
      <c r="E206" s="280"/>
      <c r="F206" s="280"/>
      <c r="G206" s="280"/>
      <c r="H206" s="280"/>
      <c r="I206" s="280"/>
      <c r="J206" s="280"/>
      <c r="K206" s="280"/>
      <c r="L206" s="280"/>
      <c r="M206" s="280"/>
      <c r="N206" s="280"/>
      <c r="O206" s="280"/>
      <c r="P206" s="280"/>
      <c r="Q206" s="280"/>
      <c r="R206" s="280"/>
      <c r="S206" s="280"/>
      <c r="T206" s="280"/>
      <c r="U206" s="280"/>
      <c r="V206" s="280"/>
      <c r="W206" s="280"/>
      <c r="X206" s="280"/>
      <c r="Y206" s="280"/>
      <c r="Z206" s="280"/>
      <c r="AA206" s="280"/>
      <c r="AB206" s="280"/>
      <c r="AC206" s="263"/>
      <c r="AD206" s="263"/>
      <c r="AE206" s="263"/>
      <c r="AF206" s="263"/>
      <c r="AG206" s="263"/>
      <c r="AH206" s="76"/>
      <c r="AI206" s="76"/>
      <c r="AJ206" s="69"/>
      <c r="AK206" s="69"/>
      <c r="AL206" s="76"/>
    </row>
    <row r="207" spans="1:38" s="85" customFormat="1">
      <c r="A207" s="280"/>
      <c r="B207" s="280"/>
      <c r="C207" s="280"/>
      <c r="D207" s="280"/>
      <c r="E207" s="280"/>
      <c r="F207" s="280"/>
      <c r="G207" s="280"/>
      <c r="H207" s="280"/>
      <c r="I207" s="280"/>
      <c r="J207" s="280"/>
      <c r="K207" s="280"/>
      <c r="L207" s="280"/>
      <c r="M207" s="280"/>
      <c r="N207" s="280"/>
      <c r="O207" s="280"/>
      <c r="P207" s="280"/>
      <c r="Q207" s="280"/>
      <c r="R207" s="280"/>
      <c r="S207" s="280"/>
      <c r="T207" s="280"/>
      <c r="U207" s="280"/>
      <c r="V207" s="280"/>
      <c r="W207" s="280"/>
      <c r="X207" s="280"/>
      <c r="Y207" s="280"/>
      <c r="Z207" s="280"/>
      <c r="AA207" s="280"/>
      <c r="AB207" s="280"/>
      <c r="AC207" s="263"/>
      <c r="AD207" s="263"/>
      <c r="AE207" s="263"/>
      <c r="AF207" s="263"/>
      <c r="AG207" s="263"/>
      <c r="AH207" s="76"/>
      <c r="AI207" s="76"/>
      <c r="AJ207" s="69"/>
      <c r="AK207" s="69"/>
      <c r="AL207" s="76"/>
    </row>
    <row r="208" spans="1:38" s="85" customFormat="1">
      <c r="A208" s="280"/>
      <c r="B208" s="280"/>
      <c r="C208" s="280"/>
      <c r="D208" s="280"/>
      <c r="E208" s="280"/>
      <c r="F208" s="280"/>
      <c r="G208" s="280"/>
      <c r="H208" s="280"/>
      <c r="I208" s="280"/>
      <c r="J208" s="280"/>
      <c r="K208" s="280"/>
      <c r="L208" s="280"/>
      <c r="M208" s="280"/>
      <c r="N208" s="280"/>
      <c r="O208" s="280"/>
      <c r="P208" s="280"/>
      <c r="Q208" s="280"/>
      <c r="R208" s="280"/>
      <c r="S208" s="280"/>
      <c r="T208" s="280"/>
      <c r="U208" s="280"/>
      <c r="V208" s="280"/>
      <c r="W208" s="280"/>
      <c r="X208" s="280"/>
      <c r="Y208" s="280"/>
      <c r="Z208" s="280"/>
      <c r="AA208" s="280"/>
      <c r="AB208" s="280"/>
      <c r="AC208" s="263"/>
      <c r="AD208" s="263"/>
      <c r="AE208" s="263"/>
      <c r="AF208" s="263"/>
      <c r="AG208" s="263"/>
      <c r="AH208" s="76"/>
      <c r="AI208" s="76"/>
      <c r="AJ208" s="69"/>
      <c r="AK208" s="69"/>
      <c r="AL208" s="76"/>
    </row>
    <row r="209" spans="1:38" s="85" customFormat="1">
      <c r="A209" s="280"/>
      <c r="B209" s="280"/>
      <c r="C209" s="280"/>
      <c r="D209" s="280"/>
      <c r="E209" s="280"/>
      <c r="F209" s="280"/>
      <c r="G209" s="280"/>
      <c r="H209" s="280"/>
      <c r="I209" s="280"/>
      <c r="J209" s="280"/>
      <c r="K209" s="280"/>
      <c r="L209" s="280"/>
      <c r="M209" s="280"/>
      <c r="N209" s="280"/>
      <c r="O209" s="280"/>
      <c r="P209" s="280"/>
      <c r="Q209" s="280"/>
      <c r="R209" s="280"/>
      <c r="S209" s="280"/>
      <c r="T209" s="280"/>
      <c r="U209" s="280"/>
      <c r="V209" s="280"/>
      <c r="W209" s="280"/>
      <c r="X209" s="280"/>
      <c r="Y209" s="280"/>
      <c r="Z209" s="280"/>
      <c r="AA209" s="280"/>
      <c r="AB209" s="280"/>
      <c r="AC209" s="263"/>
      <c r="AD209" s="263"/>
      <c r="AE209" s="263"/>
      <c r="AF209" s="263"/>
      <c r="AG209" s="263"/>
      <c r="AH209" s="76"/>
      <c r="AI209" s="76"/>
      <c r="AJ209" s="69"/>
      <c r="AK209" s="69"/>
      <c r="AL209" s="76"/>
    </row>
    <row r="210" spans="1:38" s="85" customFormat="1">
      <c r="A210" s="280"/>
      <c r="B210" s="280"/>
      <c r="C210" s="280"/>
      <c r="D210" s="280"/>
      <c r="E210" s="280"/>
      <c r="F210" s="280"/>
      <c r="G210" s="280"/>
      <c r="H210" s="280"/>
      <c r="I210" s="280"/>
      <c r="J210" s="280"/>
      <c r="K210" s="280"/>
      <c r="L210" s="280"/>
      <c r="M210" s="280"/>
      <c r="N210" s="280"/>
      <c r="O210" s="280"/>
      <c r="P210" s="280"/>
      <c r="Q210" s="280"/>
      <c r="R210" s="280"/>
      <c r="S210" s="280"/>
      <c r="T210" s="280"/>
      <c r="U210" s="280"/>
      <c r="V210" s="280"/>
      <c r="W210" s="280"/>
      <c r="X210" s="280"/>
      <c r="Y210" s="280"/>
      <c r="Z210" s="280"/>
      <c r="AA210" s="280"/>
      <c r="AB210" s="280"/>
      <c r="AC210" s="263"/>
      <c r="AD210" s="263"/>
      <c r="AE210" s="263"/>
      <c r="AF210" s="263"/>
      <c r="AG210" s="263"/>
      <c r="AH210" s="76"/>
      <c r="AI210" s="76"/>
      <c r="AJ210" s="69"/>
      <c r="AK210" s="69"/>
      <c r="AL210" s="76"/>
    </row>
    <row r="211" spans="1:38" s="85" customFormat="1">
      <c r="A211" s="280"/>
      <c r="B211" s="280"/>
      <c r="C211" s="280"/>
      <c r="D211" s="280"/>
      <c r="E211" s="280"/>
      <c r="F211" s="280"/>
      <c r="G211" s="280"/>
      <c r="H211" s="280"/>
      <c r="I211" s="280"/>
      <c r="J211" s="280"/>
      <c r="K211" s="280"/>
      <c r="L211" s="280"/>
      <c r="M211" s="280"/>
      <c r="N211" s="280"/>
      <c r="O211" s="280"/>
      <c r="P211" s="280"/>
      <c r="Q211" s="280"/>
      <c r="R211" s="280"/>
      <c r="S211" s="280"/>
      <c r="T211" s="280"/>
      <c r="U211" s="280"/>
      <c r="V211" s="280"/>
      <c r="W211" s="280"/>
      <c r="X211" s="280"/>
      <c r="Y211" s="280"/>
      <c r="Z211" s="280"/>
      <c r="AA211" s="280"/>
      <c r="AB211" s="280"/>
      <c r="AC211" s="263"/>
      <c r="AD211" s="263"/>
      <c r="AE211" s="263"/>
      <c r="AF211" s="263"/>
      <c r="AG211" s="263"/>
      <c r="AH211" s="76"/>
      <c r="AI211" s="76"/>
      <c r="AJ211" s="69"/>
      <c r="AK211" s="69"/>
      <c r="AL211" s="76"/>
    </row>
    <row r="212" spans="1:38" s="85" customFormat="1">
      <c r="A212" s="280"/>
      <c r="B212" s="280"/>
      <c r="C212" s="280"/>
      <c r="D212" s="280"/>
      <c r="E212" s="280"/>
      <c r="F212" s="280"/>
      <c r="G212" s="280"/>
      <c r="H212" s="280"/>
      <c r="I212" s="280"/>
      <c r="J212" s="280"/>
      <c r="K212" s="280"/>
      <c r="L212" s="280"/>
      <c r="M212" s="280"/>
      <c r="N212" s="280"/>
      <c r="O212" s="280"/>
      <c r="P212" s="280"/>
      <c r="Q212" s="280"/>
      <c r="R212" s="280"/>
      <c r="S212" s="280"/>
      <c r="T212" s="280"/>
      <c r="U212" s="280"/>
      <c r="V212" s="280"/>
      <c r="W212" s="280"/>
      <c r="X212" s="280"/>
      <c r="Y212" s="280"/>
      <c r="Z212" s="280"/>
      <c r="AA212" s="280"/>
      <c r="AB212" s="280"/>
      <c r="AC212" s="263"/>
      <c r="AD212" s="263"/>
      <c r="AE212" s="263"/>
      <c r="AF212" s="263"/>
      <c r="AG212" s="263"/>
      <c r="AH212" s="76"/>
      <c r="AI212" s="76"/>
      <c r="AJ212" s="69"/>
      <c r="AK212" s="69"/>
      <c r="AL212" s="76"/>
    </row>
    <row r="213" spans="1:38" s="85" customFormat="1">
      <c r="A213" s="280"/>
      <c r="B213" s="280"/>
      <c r="C213" s="280"/>
      <c r="D213" s="280"/>
      <c r="E213" s="280"/>
      <c r="F213" s="280"/>
      <c r="G213" s="280"/>
      <c r="H213" s="280"/>
      <c r="I213" s="280"/>
      <c r="J213" s="280"/>
      <c r="K213" s="280"/>
      <c r="L213" s="280"/>
      <c r="M213" s="280"/>
      <c r="N213" s="280"/>
      <c r="O213" s="280"/>
      <c r="P213" s="280"/>
      <c r="Q213" s="280"/>
      <c r="R213" s="280"/>
      <c r="S213" s="280"/>
      <c r="T213" s="280"/>
      <c r="U213" s="280"/>
      <c r="V213" s="280"/>
      <c r="W213" s="280"/>
      <c r="X213" s="280"/>
      <c r="Y213" s="280"/>
      <c r="Z213" s="280"/>
      <c r="AA213" s="280"/>
      <c r="AB213" s="280"/>
      <c r="AC213" s="263"/>
      <c r="AD213" s="263"/>
      <c r="AE213" s="263"/>
      <c r="AF213" s="263"/>
      <c r="AG213" s="263"/>
      <c r="AH213" s="76"/>
      <c r="AI213" s="76"/>
      <c r="AJ213" s="69"/>
      <c r="AK213" s="69"/>
      <c r="AL213" s="76"/>
    </row>
    <row r="214" spans="1:38" s="85" customFormat="1">
      <c r="A214" s="280"/>
      <c r="B214" s="280"/>
      <c r="C214" s="280"/>
      <c r="D214" s="280"/>
      <c r="E214" s="280"/>
      <c r="F214" s="280"/>
      <c r="G214" s="280"/>
      <c r="H214" s="280"/>
      <c r="I214" s="280"/>
      <c r="J214" s="280"/>
      <c r="K214" s="280"/>
      <c r="L214" s="280"/>
      <c r="M214" s="280"/>
      <c r="N214" s="280"/>
      <c r="O214" s="280"/>
      <c r="P214" s="280"/>
      <c r="Q214" s="280"/>
      <c r="R214" s="280"/>
      <c r="S214" s="280"/>
      <c r="T214" s="280"/>
      <c r="U214" s="280"/>
      <c r="V214" s="280"/>
      <c r="W214" s="280"/>
      <c r="X214" s="280"/>
      <c r="Y214" s="280"/>
      <c r="Z214" s="280"/>
      <c r="AA214" s="280"/>
      <c r="AB214" s="280"/>
      <c r="AC214" s="263"/>
      <c r="AD214" s="263"/>
      <c r="AE214" s="263"/>
      <c r="AF214" s="263"/>
      <c r="AG214" s="263"/>
      <c r="AH214" s="76"/>
      <c r="AI214" s="76"/>
      <c r="AJ214" s="69"/>
      <c r="AK214" s="69"/>
      <c r="AL214" s="76"/>
    </row>
    <row r="215" spans="1:38" s="85" customFormat="1">
      <c r="A215" s="280"/>
      <c r="B215" s="280"/>
      <c r="C215" s="280"/>
      <c r="D215" s="280"/>
      <c r="E215" s="280"/>
      <c r="F215" s="280"/>
      <c r="G215" s="280"/>
      <c r="H215" s="280"/>
      <c r="I215" s="280"/>
      <c r="J215" s="280"/>
      <c r="K215" s="280"/>
      <c r="L215" s="280"/>
      <c r="M215" s="280"/>
      <c r="N215" s="280"/>
      <c r="O215" s="280"/>
      <c r="P215" s="280"/>
      <c r="Q215" s="280"/>
      <c r="R215" s="280"/>
      <c r="S215" s="280"/>
      <c r="T215" s="280"/>
      <c r="U215" s="280"/>
      <c r="V215" s="280"/>
      <c r="W215" s="280"/>
      <c r="X215" s="280"/>
      <c r="Y215" s="280"/>
      <c r="Z215" s="280"/>
      <c r="AA215" s="280"/>
      <c r="AB215" s="280"/>
      <c r="AC215" s="263"/>
      <c r="AD215" s="263"/>
      <c r="AE215" s="263"/>
      <c r="AF215" s="263"/>
      <c r="AG215" s="263"/>
      <c r="AH215" s="76"/>
      <c r="AI215" s="76"/>
      <c r="AJ215" s="69"/>
      <c r="AK215" s="69"/>
      <c r="AL215" s="76"/>
    </row>
    <row r="216" spans="1:38" s="85" customFormat="1">
      <c r="A216" s="280"/>
      <c r="B216" s="280"/>
      <c r="C216" s="280"/>
      <c r="D216" s="280"/>
      <c r="E216" s="280"/>
      <c r="F216" s="280"/>
      <c r="G216" s="280"/>
      <c r="H216" s="280"/>
      <c r="I216" s="280"/>
      <c r="J216" s="280"/>
      <c r="K216" s="280"/>
      <c r="L216" s="280"/>
      <c r="M216" s="280"/>
      <c r="N216" s="280"/>
      <c r="O216" s="280"/>
      <c r="P216" s="280"/>
      <c r="Q216" s="280"/>
      <c r="R216" s="280"/>
      <c r="S216" s="280"/>
      <c r="T216" s="280"/>
      <c r="U216" s="280"/>
      <c r="V216" s="280"/>
      <c r="W216" s="280"/>
      <c r="X216" s="280"/>
      <c r="Y216" s="280"/>
      <c r="Z216" s="280"/>
      <c r="AA216" s="280"/>
      <c r="AB216" s="280"/>
      <c r="AC216" s="263"/>
      <c r="AD216" s="263"/>
      <c r="AE216" s="263"/>
      <c r="AF216" s="263"/>
      <c r="AG216" s="263"/>
      <c r="AH216" s="76"/>
      <c r="AI216" s="76"/>
      <c r="AJ216" s="69"/>
      <c r="AK216" s="69"/>
      <c r="AL216" s="76"/>
    </row>
    <row r="217" spans="1:38" s="85" customFormat="1">
      <c r="A217" s="280"/>
      <c r="B217" s="280"/>
      <c r="C217" s="280"/>
      <c r="D217" s="280"/>
      <c r="E217" s="280"/>
      <c r="F217" s="280"/>
      <c r="G217" s="280"/>
      <c r="H217" s="280"/>
      <c r="I217" s="280"/>
      <c r="J217" s="280"/>
      <c r="K217" s="280"/>
      <c r="L217" s="280"/>
      <c r="M217" s="280"/>
      <c r="N217" s="280"/>
      <c r="O217" s="280"/>
      <c r="P217" s="280"/>
      <c r="Q217" s="280"/>
      <c r="R217" s="280"/>
      <c r="S217" s="280"/>
      <c r="T217" s="280"/>
      <c r="U217" s="280"/>
      <c r="V217" s="280"/>
      <c r="W217" s="280"/>
      <c r="X217" s="280"/>
      <c r="Y217" s="280"/>
      <c r="Z217" s="280"/>
      <c r="AA217" s="280"/>
      <c r="AB217" s="280"/>
      <c r="AC217" s="263"/>
      <c r="AD217" s="263"/>
      <c r="AE217" s="263"/>
      <c r="AF217" s="263"/>
      <c r="AG217" s="263"/>
      <c r="AH217" s="76"/>
      <c r="AI217" s="76"/>
      <c r="AJ217" s="69"/>
      <c r="AK217" s="69"/>
      <c r="AL217" s="76"/>
    </row>
    <row r="218" spans="1:38" s="85" customFormat="1">
      <c r="A218" s="280"/>
      <c r="B218" s="280"/>
      <c r="C218" s="280"/>
      <c r="D218" s="280"/>
      <c r="E218" s="280"/>
      <c r="F218" s="280"/>
      <c r="G218" s="280"/>
      <c r="H218" s="280"/>
      <c r="I218" s="280"/>
      <c r="J218" s="280"/>
      <c r="K218" s="280"/>
      <c r="L218" s="280"/>
      <c r="M218" s="280"/>
      <c r="N218" s="280"/>
      <c r="O218" s="280"/>
      <c r="P218" s="280"/>
      <c r="Q218" s="280"/>
      <c r="R218" s="280"/>
      <c r="S218" s="280"/>
      <c r="T218" s="280"/>
      <c r="U218" s="280"/>
      <c r="V218" s="280"/>
      <c r="W218" s="280"/>
      <c r="X218" s="280"/>
      <c r="Y218" s="280"/>
      <c r="Z218" s="280"/>
      <c r="AA218" s="280"/>
      <c r="AB218" s="280"/>
      <c r="AC218" s="263"/>
      <c r="AD218" s="263"/>
      <c r="AE218" s="263"/>
      <c r="AF218" s="263"/>
      <c r="AG218" s="263"/>
      <c r="AH218" s="76"/>
      <c r="AI218" s="76"/>
      <c r="AJ218" s="69"/>
      <c r="AK218" s="69"/>
      <c r="AL218" s="76"/>
    </row>
    <row r="219" spans="1:38" s="85" customFormat="1">
      <c r="A219" s="280"/>
      <c r="B219" s="280"/>
      <c r="C219" s="280"/>
      <c r="D219" s="280"/>
      <c r="E219" s="280"/>
      <c r="F219" s="280"/>
      <c r="G219" s="280"/>
      <c r="H219" s="280"/>
      <c r="I219" s="280"/>
      <c r="J219" s="280"/>
      <c r="K219" s="280"/>
      <c r="L219" s="280"/>
      <c r="M219" s="280"/>
      <c r="N219" s="280"/>
      <c r="O219" s="280"/>
      <c r="P219" s="280"/>
      <c r="Q219" s="280"/>
      <c r="R219" s="280"/>
      <c r="S219" s="280"/>
      <c r="T219" s="280"/>
      <c r="U219" s="280"/>
      <c r="V219" s="280"/>
      <c r="W219" s="280"/>
      <c r="X219" s="280"/>
      <c r="Y219" s="280"/>
      <c r="Z219" s="280"/>
      <c r="AA219" s="280"/>
      <c r="AB219" s="280"/>
      <c r="AC219" s="263"/>
      <c r="AD219" s="263"/>
      <c r="AE219" s="263"/>
      <c r="AF219" s="263"/>
      <c r="AG219" s="263"/>
      <c r="AH219" s="76"/>
      <c r="AI219" s="76"/>
      <c r="AJ219" s="69"/>
      <c r="AK219" s="69"/>
      <c r="AL219" s="76"/>
    </row>
    <row r="220" spans="1:38" s="85" customFormat="1">
      <c r="A220" s="280"/>
      <c r="B220" s="280"/>
      <c r="C220" s="280"/>
      <c r="D220" s="280"/>
      <c r="E220" s="280"/>
      <c r="F220" s="280"/>
      <c r="G220" s="280"/>
      <c r="H220" s="280"/>
      <c r="I220" s="280"/>
      <c r="J220" s="280"/>
      <c r="K220" s="280"/>
      <c r="L220" s="280"/>
      <c r="M220" s="280"/>
      <c r="N220" s="280"/>
      <c r="O220" s="280"/>
      <c r="P220" s="280"/>
      <c r="Q220" s="280"/>
      <c r="R220" s="280"/>
      <c r="S220" s="280"/>
      <c r="T220" s="280"/>
      <c r="U220" s="280"/>
      <c r="V220" s="280"/>
      <c r="W220" s="280"/>
      <c r="X220" s="280"/>
      <c r="Y220" s="280"/>
      <c r="Z220" s="280"/>
      <c r="AA220" s="280"/>
      <c r="AB220" s="280"/>
      <c r="AC220" s="263"/>
      <c r="AD220" s="263"/>
      <c r="AE220" s="263"/>
      <c r="AF220" s="263"/>
      <c r="AG220" s="263"/>
      <c r="AH220" s="76"/>
      <c r="AI220" s="76"/>
      <c r="AJ220" s="69"/>
      <c r="AK220" s="69"/>
      <c r="AL220" s="76"/>
    </row>
    <row r="221" spans="1:38" s="85" customFormat="1">
      <c r="A221" s="280"/>
      <c r="B221" s="280"/>
      <c r="C221" s="280"/>
      <c r="D221" s="280"/>
      <c r="E221" s="280"/>
      <c r="F221" s="280"/>
      <c r="G221" s="280"/>
      <c r="H221" s="280"/>
      <c r="I221" s="280"/>
      <c r="J221" s="280"/>
      <c r="K221" s="280"/>
      <c r="L221" s="280"/>
      <c r="M221" s="280"/>
      <c r="N221" s="280"/>
      <c r="O221" s="280"/>
      <c r="P221" s="280"/>
      <c r="Q221" s="280"/>
      <c r="R221" s="280"/>
      <c r="S221" s="280"/>
      <c r="T221" s="280"/>
      <c r="U221" s="280"/>
      <c r="V221" s="280"/>
      <c r="W221" s="280"/>
      <c r="X221" s="280"/>
      <c r="Y221" s="280"/>
      <c r="Z221" s="280"/>
      <c r="AA221" s="280"/>
      <c r="AB221" s="280"/>
      <c r="AC221" s="263"/>
      <c r="AD221" s="263"/>
      <c r="AE221" s="263"/>
      <c r="AF221" s="263"/>
      <c r="AG221" s="263"/>
      <c r="AH221" s="76"/>
      <c r="AI221" s="76"/>
      <c r="AJ221" s="69"/>
      <c r="AK221" s="69"/>
      <c r="AL221" s="76"/>
    </row>
    <row r="222" spans="1:38" s="85" customFormat="1">
      <c r="A222" s="280"/>
      <c r="B222" s="280"/>
      <c r="C222" s="280"/>
      <c r="D222" s="280"/>
      <c r="E222" s="280"/>
      <c r="F222" s="280"/>
      <c r="G222" s="280"/>
      <c r="H222" s="280"/>
      <c r="I222" s="280"/>
      <c r="J222" s="280"/>
      <c r="K222" s="280"/>
      <c r="L222" s="280"/>
      <c r="M222" s="280"/>
      <c r="N222" s="280"/>
      <c r="O222" s="280"/>
      <c r="P222" s="280"/>
      <c r="Q222" s="280"/>
      <c r="R222" s="280"/>
      <c r="S222" s="280"/>
      <c r="T222" s="280"/>
      <c r="U222" s="280"/>
      <c r="V222" s="280"/>
      <c r="W222" s="280"/>
      <c r="X222" s="280"/>
      <c r="Y222" s="280"/>
      <c r="Z222" s="280"/>
      <c r="AA222" s="280"/>
      <c r="AB222" s="280"/>
      <c r="AC222" s="263"/>
      <c r="AD222" s="263"/>
      <c r="AE222" s="263"/>
      <c r="AF222" s="263"/>
      <c r="AG222" s="263"/>
      <c r="AH222" s="76"/>
      <c r="AI222" s="76"/>
      <c r="AJ222" s="69"/>
      <c r="AK222" s="69"/>
      <c r="AL222" s="76"/>
    </row>
    <row r="223" spans="1:38" s="85" customFormat="1">
      <c r="A223" s="280"/>
      <c r="B223" s="280"/>
      <c r="C223" s="280"/>
      <c r="D223" s="280"/>
      <c r="E223" s="280"/>
      <c r="F223" s="280"/>
      <c r="G223" s="280"/>
      <c r="H223" s="280"/>
      <c r="I223" s="280"/>
      <c r="J223" s="280"/>
      <c r="K223" s="280"/>
      <c r="L223" s="280"/>
      <c r="M223" s="280"/>
      <c r="N223" s="280"/>
      <c r="O223" s="280"/>
      <c r="P223" s="280"/>
      <c r="Q223" s="280"/>
      <c r="R223" s="280"/>
      <c r="S223" s="280"/>
      <c r="T223" s="280"/>
      <c r="U223" s="280"/>
      <c r="V223" s="280"/>
      <c r="W223" s="280"/>
      <c r="X223" s="280"/>
      <c r="Y223" s="280"/>
      <c r="Z223" s="280"/>
      <c r="AA223" s="280"/>
      <c r="AB223" s="280"/>
      <c r="AC223" s="263"/>
      <c r="AD223" s="263"/>
      <c r="AE223" s="263"/>
      <c r="AF223" s="263"/>
      <c r="AG223" s="263"/>
      <c r="AH223" s="76"/>
      <c r="AI223" s="76"/>
      <c r="AJ223" s="69"/>
      <c r="AK223" s="69"/>
      <c r="AL223" s="76"/>
    </row>
    <row r="224" spans="1:38" s="85" customFormat="1">
      <c r="A224" s="280"/>
      <c r="B224" s="280"/>
      <c r="C224" s="280"/>
      <c r="D224" s="280"/>
      <c r="E224" s="280"/>
      <c r="F224" s="280"/>
      <c r="G224" s="280"/>
      <c r="H224" s="280"/>
      <c r="I224" s="280"/>
      <c r="J224" s="280"/>
      <c r="K224" s="280"/>
      <c r="L224" s="280"/>
      <c r="M224" s="280"/>
      <c r="N224" s="280"/>
      <c r="O224" s="280"/>
      <c r="P224" s="280"/>
      <c r="Q224" s="280"/>
      <c r="R224" s="280"/>
      <c r="S224" s="280"/>
      <c r="T224" s="280"/>
      <c r="U224" s="280"/>
      <c r="V224" s="280"/>
      <c r="W224" s="280"/>
      <c r="X224" s="280"/>
      <c r="Y224" s="280"/>
      <c r="Z224" s="280"/>
      <c r="AA224" s="280"/>
      <c r="AB224" s="280"/>
      <c r="AC224" s="263"/>
      <c r="AD224" s="263"/>
      <c r="AE224" s="263"/>
      <c r="AF224" s="263"/>
      <c r="AG224" s="263"/>
      <c r="AH224" s="76"/>
      <c r="AI224" s="76"/>
      <c r="AJ224" s="69"/>
      <c r="AK224" s="69"/>
      <c r="AL224" s="76"/>
    </row>
    <row r="225" spans="1:38" s="85" customFormat="1">
      <c r="A225" s="280"/>
      <c r="B225" s="280"/>
      <c r="C225" s="280"/>
      <c r="D225" s="280"/>
      <c r="E225" s="280"/>
      <c r="F225" s="280"/>
      <c r="G225" s="280"/>
      <c r="H225" s="280"/>
      <c r="I225" s="280"/>
      <c r="J225" s="280"/>
      <c r="K225" s="280"/>
      <c r="L225" s="280"/>
      <c r="M225" s="280"/>
      <c r="N225" s="280"/>
      <c r="O225" s="280"/>
      <c r="P225" s="280"/>
      <c r="Q225" s="280"/>
      <c r="R225" s="280"/>
      <c r="S225" s="280"/>
      <c r="T225" s="280"/>
      <c r="U225" s="280"/>
      <c r="V225" s="280"/>
      <c r="W225" s="280"/>
      <c r="X225" s="280"/>
      <c r="Y225" s="280"/>
      <c r="Z225" s="280"/>
      <c r="AA225" s="280"/>
      <c r="AB225" s="280"/>
      <c r="AC225" s="263"/>
      <c r="AD225" s="263"/>
      <c r="AE225" s="263"/>
      <c r="AF225" s="263"/>
      <c r="AG225" s="263"/>
      <c r="AH225" s="76"/>
      <c r="AI225" s="76"/>
      <c r="AJ225" s="69"/>
      <c r="AK225" s="69"/>
      <c r="AL225" s="76"/>
    </row>
    <row r="226" spans="1:38" s="85" customFormat="1">
      <c r="A226" s="280"/>
      <c r="B226" s="280"/>
      <c r="C226" s="280"/>
      <c r="D226" s="280"/>
      <c r="E226" s="280"/>
      <c r="F226" s="280"/>
      <c r="G226" s="280"/>
      <c r="H226" s="280"/>
      <c r="I226" s="280"/>
      <c r="J226" s="280"/>
      <c r="K226" s="280"/>
      <c r="L226" s="280"/>
      <c r="M226" s="280"/>
      <c r="N226" s="280"/>
      <c r="O226" s="280"/>
      <c r="P226" s="280"/>
      <c r="Q226" s="280"/>
      <c r="R226" s="280"/>
      <c r="S226" s="280"/>
      <c r="T226" s="280"/>
      <c r="U226" s="280"/>
      <c r="V226" s="280"/>
      <c r="W226" s="280"/>
      <c r="X226" s="280"/>
      <c r="Y226" s="280"/>
      <c r="Z226" s="280"/>
      <c r="AA226" s="280"/>
      <c r="AB226" s="280"/>
      <c r="AC226" s="263"/>
      <c r="AD226" s="263"/>
      <c r="AE226" s="263"/>
      <c r="AF226" s="263"/>
      <c r="AG226" s="263"/>
      <c r="AH226" s="76"/>
      <c r="AI226" s="76"/>
      <c r="AJ226" s="69"/>
      <c r="AK226" s="69"/>
      <c r="AL226" s="76"/>
    </row>
    <row r="227" spans="1:38" s="85" customFormat="1">
      <c r="A227" s="280"/>
      <c r="B227" s="280"/>
      <c r="C227" s="280"/>
      <c r="D227" s="280"/>
      <c r="E227" s="280"/>
      <c r="F227" s="280"/>
      <c r="G227" s="280"/>
      <c r="H227" s="280"/>
      <c r="I227" s="280"/>
      <c r="J227" s="280"/>
      <c r="K227" s="280"/>
      <c r="L227" s="280"/>
      <c r="M227" s="280"/>
      <c r="N227" s="280"/>
      <c r="O227" s="280"/>
      <c r="P227" s="280"/>
      <c r="Q227" s="280"/>
      <c r="R227" s="280"/>
      <c r="S227" s="280"/>
      <c r="T227" s="280"/>
      <c r="U227" s="280"/>
      <c r="V227" s="280"/>
      <c r="W227" s="280"/>
      <c r="X227" s="280"/>
      <c r="Y227" s="280"/>
      <c r="Z227" s="280"/>
      <c r="AA227" s="280"/>
      <c r="AB227" s="280"/>
      <c r="AC227" s="263"/>
      <c r="AD227" s="263"/>
      <c r="AE227" s="263"/>
      <c r="AF227" s="263"/>
      <c r="AG227" s="263"/>
      <c r="AH227" s="76"/>
      <c r="AI227" s="76"/>
      <c r="AJ227" s="69"/>
      <c r="AK227" s="69"/>
      <c r="AL227" s="76"/>
    </row>
    <row r="228" spans="1:38" s="85" customFormat="1">
      <c r="A228" s="280"/>
      <c r="B228" s="280"/>
      <c r="C228" s="280"/>
      <c r="D228" s="280"/>
      <c r="E228" s="280"/>
      <c r="F228" s="280"/>
      <c r="G228" s="280"/>
      <c r="H228" s="280"/>
      <c r="I228" s="280"/>
      <c r="J228" s="280"/>
      <c r="K228" s="280"/>
      <c r="L228" s="280"/>
      <c r="M228" s="280"/>
      <c r="N228" s="280"/>
      <c r="O228" s="280"/>
      <c r="P228" s="280"/>
      <c r="Q228" s="280"/>
      <c r="R228" s="280"/>
      <c r="S228" s="280"/>
      <c r="T228" s="280"/>
      <c r="U228" s="280"/>
      <c r="V228" s="280"/>
      <c r="W228" s="280"/>
      <c r="X228" s="280"/>
      <c r="Y228" s="280"/>
      <c r="Z228" s="280"/>
      <c r="AA228" s="280"/>
      <c r="AB228" s="280"/>
      <c r="AC228" s="263"/>
      <c r="AD228" s="263"/>
      <c r="AE228" s="263"/>
      <c r="AF228" s="263"/>
      <c r="AG228" s="263"/>
      <c r="AH228" s="76"/>
      <c r="AI228" s="76"/>
      <c r="AJ228" s="69"/>
      <c r="AK228" s="69"/>
      <c r="AL228" s="76"/>
    </row>
    <row r="229" spans="1:38" s="85" customFormat="1">
      <c r="A229" s="280"/>
      <c r="B229" s="280"/>
      <c r="C229" s="280"/>
      <c r="D229" s="280"/>
      <c r="E229" s="280"/>
      <c r="F229" s="280"/>
      <c r="G229" s="280"/>
      <c r="H229" s="280"/>
      <c r="I229" s="280"/>
      <c r="J229" s="280"/>
      <c r="K229" s="280"/>
      <c r="L229" s="280"/>
      <c r="M229" s="280"/>
      <c r="N229" s="280"/>
      <c r="O229" s="280"/>
      <c r="P229" s="280"/>
      <c r="Q229" s="280"/>
      <c r="R229" s="280"/>
      <c r="S229" s="280"/>
      <c r="T229" s="280"/>
      <c r="U229" s="280"/>
      <c r="V229" s="280"/>
      <c r="W229" s="280"/>
      <c r="X229" s="280"/>
      <c r="Y229" s="280"/>
      <c r="Z229" s="280"/>
      <c r="AA229" s="280"/>
      <c r="AB229" s="280"/>
      <c r="AC229" s="263"/>
      <c r="AD229" s="263"/>
      <c r="AE229" s="263"/>
      <c r="AF229" s="263"/>
      <c r="AG229" s="263"/>
      <c r="AH229" s="76"/>
      <c r="AI229" s="76"/>
      <c r="AJ229" s="69"/>
      <c r="AK229" s="69"/>
      <c r="AL229" s="76"/>
    </row>
    <row r="230" spans="1:38" s="85" customFormat="1">
      <c r="A230" s="280"/>
      <c r="B230" s="280"/>
      <c r="C230" s="280"/>
      <c r="D230" s="280"/>
      <c r="E230" s="280"/>
      <c r="F230" s="280"/>
      <c r="G230" s="280"/>
      <c r="H230" s="280"/>
      <c r="I230" s="280"/>
      <c r="J230" s="280"/>
      <c r="K230" s="280"/>
      <c r="L230" s="280"/>
      <c r="M230" s="280"/>
      <c r="N230" s="280"/>
      <c r="O230" s="280"/>
      <c r="P230" s="280"/>
      <c r="Q230" s="280"/>
      <c r="R230" s="280"/>
      <c r="S230" s="280"/>
      <c r="T230" s="280"/>
      <c r="U230" s="280"/>
      <c r="V230" s="280"/>
      <c r="W230" s="280"/>
      <c r="X230" s="280"/>
      <c r="Y230" s="280"/>
      <c r="Z230" s="280"/>
      <c r="AA230" s="280"/>
      <c r="AB230" s="280"/>
      <c r="AC230" s="263"/>
      <c r="AD230" s="263"/>
      <c r="AE230" s="263"/>
      <c r="AF230" s="263"/>
      <c r="AG230" s="263"/>
      <c r="AH230" s="76"/>
      <c r="AI230" s="76"/>
      <c r="AJ230" s="69"/>
      <c r="AK230" s="69"/>
      <c r="AL230" s="76"/>
    </row>
    <row r="231" spans="1:38" s="85" customFormat="1">
      <c r="A231" s="280"/>
      <c r="B231" s="280"/>
      <c r="C231" s="280"/>
      <c r="D231" s="280"/>
      <c r="E231" s="280"/>
      <c r="F231" s="280"/>
      <c r="G231" s="280"/>
      <c r="H231" s="280"/>
      <c r="I231" s="280"/>
      <c r="J231" s="280"/>
      <c r="K231" s="280"/>
      <c r="L231" s="280"/>
      <c r="M231" s="280"/>
      <c r="N231" s="280"/>
      <c r="O231" s="280"/>
      <c r="P231" s="280"/>
      <c r="Q231" s="280"/>
      <c r="R231" s="280"/>
      <c r="S231" s="280"/>
      <c r="T231" s="280"/>
      <c r="U231" s="280"/>
      <c r="V231" s="280"/>
      <c r="W231" s="280"/>
      <c r="X231" s="280"/>
      <c r="Y231" s="280"/>
      <c r="Z231" s="280"/>
      <c r="AA231" s="280"/>
      <c r="AB231" s="280"/>
      <c r="AC231" s="263"/>
      <c r="AD231" s="263"/>
      <c r="AE231" s="263"/>
      <c r="AF231" s="263"/>
      <c r="AG231" s="263"/>
      <c r="AH231" s="76"/>
      <c r="AI231" s="76"/>
      <c r="AJ231" s="69"/>
      <c r="AK231" s="69"/>
      <c r="AL231" s="76"/>
    </row>
    <row r="232" spans="1:38" s="85" customFormat="1">
      <c r="A232" s="280"/>
      <c r="B232" s="280"/>
      <c r="C232" s="280"/>
      <c r="D232" s="280"/>
      <c r="E232" s="280"/>
      <c r="F232" s="280"/>
      <c r="G232" s="280"/>
      <c r="H232" s="280"/>
      <c r="I232" s="280"/>
      <c r="J232" s="280"/>
      <c r="K232" s="280"/>
      <c r="L232" s="280"/>
      <c r="M232" s="280"/>
      <c r="N232" s="280"/>
      <c r="O232" s="280"/>
      <c r="P232" s="280"/>
      <c r="Q232" s="280"/>
      <c r="R232" s="280"/>
      <c r="S232" s="280"/>
      <c r="T232" s="280"/>
      <c r="U232" s="280"/>
      <c r="V232" s="280"/>
      <c r="W232" s="280"/>
      <c r="X232" s="280"/>
      <c r="Y232" s="280"/>
      <c r="Z232" s="280"/>
      <c r="AA232" s="280"/>
      <c r="AB232" s="280"/>
      <c r="AC232" s="263"/>
      <c r="AD232" s="263"/>
      <c r="AE232" s="263"/>
      <c r="AF232" s="263"/>
      <c r="AG232" s="263"/>
      <c r="AH232" s="76"/>
      <c r="AI232" s="76"/>
      <c r="AJ232" s="69"/>
      <c r="AK232" s="69"/>
      <c r="AL232" s="76"/>
    </row>
    <row r="233" spans="1:38" s="85" customFormat="1">
      <c r="A233" s="280"/>
      <c r="B233" s="280"/>
      <c r="C233" s="280"/>
      <c r="D233" s="280"/>
      <c r="E233" s="280"/>
      <c r="F233" s="280"/>
      <c r="G233" s="280"/>
      <c r="H233" s="280"/>
      <c r="I233" s="280"/>
      <c r="J233" s="280"/>
      <c r="K233" s="280"/>
      <c r="L233" s="280"/>
      <c r="M233" s="280"/>
      <c r="N233" s="280"/>
      <c r="O233" s="280"/>
      <c r="P233" s="280"/>
      <c r="Q233" s="280"/>
      <c r="R233" s="280"/>
      <c r="S233" s="280"/>
      <c r="T233" s="280"/>
      <c r="U233" s="280"/>
      <c r="V233" s="280"/>
      <c r="W233" s="280"/>
      <c r="X233" s="280"/>
      <c r="Y233" s="280"/>
      <c r="Z233" s="280"/>
      <c r="AA233" s="280"/>
      <c r="AB233" s="280"/>
      <c r="AC233" s="263"/>
      <c r="AD233" s="263"/>
      <c r="AE233" s="263"/>
      <c r="AF233" s="263"/>
      <c r="AG233" s="263"/>
      <c r="AH233" s="76"/>
      <c r="AI233" s="76"/>
      <c r="AJ233" s="69"/>
      <c r="AK233" s="69"/>
      <c r="AL233" s="76"/>
    </row>
    <row r="234" spans="1:38" s="85" customFormat="1">
      <c r="A234" s="280"/>
      <c r="B234" s="280"/>
      <c r="C234" s="280"/>
      <c r="D234" s="280"/>
      <c r="E234" s="280"/>
      <c r="F234" s="280"/>
      <c r="G234" s="280"/>
      <c r="H234" s="280"/>
      <c r="I234" s="280"/>
      <c r="J234" s="280"/>
      <c r="K234" s="280"/>
      <c r="L234" s="280"/>
      <c r="M234" s="280"/>
      <c r="N234" s="280"/>
      <c r="O234" s="280"/>
      <c r="P234" s="280"/>
      <c r="Q234" s="280"/>
      <c r="R234" s="280"/>
      <c r="S234" s="280"/>
      <c r="T234" s="280"/>
      <c r="U234" s="280"/>
      <c r="V234" s="280"/>
      <c r="W234" s="280"/>
      <c r="X234" s="280"/>
      <c r="Y234" s="280"/>
      <c r="Z234" s="280"/>
      <c r="AA234" s="280"/>
      <c r="AB234" s="280"/>
      <c r="AC234" s="263"/>
      <c r="AD234" s="263"/>
      <c r="AE234" s="263"/>
      <c r="AF234" s="263"/>
      <c r="AG234" s="263"/>
      <c r="AH234" s="76"/>
      <c r="AI234" s="76"/>
      <c r="AJ234" s="69"/>
      <c r="AK234" s="69"/>
      <c r="AL234" s="76"/>
    </row>
    <row r="235" spans="1:38" s="85" customFormat="1">
      <c r="A235" s="280"/>
      <c r="B235" s="280"/>
      <c r="C235" s="280"/>
      <c r="D235" s="280"/>
      <c r="E235" s="280"/>
      <c r="F235" s="280"/>
      <c r="G235" s="280"/>
      <c r="H235" s="280"/>
      <c r="I235" s="280"/>
      <c r="J235" s="280"/>
      <c r="K235" s="280"/>
      <c r="L235" s="280"/>
      <c r="M235" s="280"/>
      <c r="N235" s="280"/>
      <c r="O235" s="280"/>
      <c r="P235" s="280"/>
      <c r="Q235" s="280"/>
      <c r="R235" s="280"/>
      <c r="S235" s="280"/>
      <c r="T235" s="280"/>
      <c r="U235" s="280"/>
      <c r="V235" s="280"/>
      <c r="W235" s="280"/>
      <c r="X235" s="280"/>
      <c r="Y235" s="280"/>
      <c r="Z235" s="280"/>
      <c r="AA235" s="280"/>
      <c r="AB235" s="280"/>
      <c r="AC235" s="263"/>
      <c r="AD235" s="263"/>
      <c r="AE235" s="263"/>
      <c r="AF235" s="263"/>
      <c r="AG235" s="263"/>
      <c r="AH235" s="76"/>
      <c r="AI235" s="76"/>
      <c r="AJ235" s="69"/>
      <c r="AK235" s="69"/>
      <c r="AL235" s="76"/>
    </row>
    <row r="236" spans="1:38" s="85" customFormat="1">
      <c r="A236" s="280"/>
      <c r="B236" s="280"/>
      <c r="C236" s="280"/>
      <c r="D236" s="280"/>
      <c r="E236" s="280"/>
      <c r="F236" s="280"/>
      <c r="G236" s="280"/>
      <c r="H236" s="280"/>
      <c r="I236" s="280"/>
      <c r="J236" s="280"/>
      <c r="K236" s="280"/>
      <c r="L236" s="280"/>
      <c r="M236" s="280"/>
      <c r="N236" s="280"/>
      <c r="O236" s="280"/>
      <c r="P236" s="280"/>
      <c r="Q236" s="280"/>
      <c r="R236" s="280"/>
      <c r="S236" s="280"/>
      <c r="T236" s="280"/>
      <c r="U236" s="280"/>
      <c r="V236" s="280"/>
      <c r="W236" s="280"/>
      <c r="X236" s="280"/>
      <c r="Y236" s="280"/>
      <c r="Z236" s="280"/>
      <c r="AA236" s="280"/>
      <c r="AB236" s="280"/>
      <c r="AC236" s="263"/>
      <c r="AD236" s="263"/>
      <c r="AE236" s="263"/>
      <c r="AF236" s="263"/>
      <c r="AG236" s="263"/>
      <c r="AH236" s="76"/>
      <c r="AI236" s="76"/>
      <c r="AJ236" s="69"/>
      <c r="AK236" s="69"/>
      <c r="AL236" s="76"/>
    </row>
    <row r="237" spans="1:38" s="85" customFormat="1">
      <c r="A237" s="280"/>
      <c r="B237" s="280"/>
      <c r="C237" s="280"/>
      <c r="D237" s="280"/>
      <c r="E237" s="280"/>
      <c r="F237" s="280"/>
      <c r="G237" s="280"/>
      <c r="H237" s="280"/>
      <c r="I237" s="280"/>
      <c r="J237" s="280"/>
      <c r="K237" s="280"/>
      <c r="L237" s="280"/>
      <c r="M237" s="280"/>
      <c r="N237" s="280"/>
      <c r="O237" s="280"/>
      <c r="P237" s="280"/>
      <c r="Q237" s="280"/>
      <c r="R237" s="280"/>
      <c r="S237" s="280"/>
      <c r="T237" s="280"/>
      <c r="U237" s="280"/>
      <c r="V237" s="280"/>
      <c r="W237" s="280"/>
      <c r="X237" s="280"/>
      <c r="Y237" s="280"/>
      <c r="Z237" s="280"/>
      <c r="AA237" s="280"/>
      <c r="AB237" s="280"/>
      <c r="AC237" s="263"/>
      <c r="AD237" s="263"/>
      <c r="AE237" s="263"/>
      <c r="AF237" s="263"/>
      <c r="AG237" s="263"/>
      <c r="AH237" s="76"/>
      <c r="AI237" s="76"/>
      <c r="AJ237" s="69"/>
      <c r="AK237" s="69"/>
      <c r="AL237" s="76"/>
    </row>
    <row r="238" spans="1:38" s="85" customFormat="1">
      <c r="A238" s="280"/>
      <c r="B238" s="280"/>
      <c r="C238" s="280"/>
      <c r="D238" s="280"/>
      <c r="E238" s="280"/>
      <c r="F238" s="280"/>
      <c r="G238" s="280"/>
      <c r="H238" s="280"/>
      <c r="I238" s="280"/>
      <c r="J238" s="280"/>
      <c r="K238" s="280"/>
      <c r="L238" s="280"/>
      <c r="M238" s="280"/>
      <c r="N238" s="280"/>
      <c r="O238" s="280"/>
      <c r="P238" s="280"/>
      <c r="Q238" s="280"/>
      <c r="R238" s="280"/>
      <c r="S238" s="280"/>
      <c r="T238" s="280"/>
      <c r="U238" s="280"/>
      <c r="V238" s="280"/>
      <c r="W238" s="280"/>
      <c r="X238" s="280"/>
      <c r="Y238" s="280"/>
      <c r="Z238" s="280"/>
      <c r="AA238" s="280"/>
      <c r="AB238" s="280"/>
      <c r="AC238" s="263"/>
      <c r="AD238" s="263"/>
      <c r="AE238" s="263"/>
      <c r="AF238" s="263"/>
      <c r="AG238" s="263"/>
      <c r="AH238" s="76"/>
      <c r="AI238" s="76"/>
      <c r="AJ238" s="69"/>
      <c r="AK238" s="69"/>
      <c r="AL238" s="76"/>
    </row>
    <row r="239" spans="1:38" s="85" customFormat="1">
      <c r="A239" s="280"/>
      <c r="B239" s="280"/>
      <c r="C239" s="280"/>
      <c r="D239" s="280"/>
      <c r="E239" s="280"/>
      <c r="F239" s="280"/>
      <c r="G239" s="280"/>
      <c r="H239" s="280"/>
      <c r="I239" s="280"/>
      <c r="J239" s="280"/>
      <c r="K239" s="280"/>
      <c r="L239" s="280"/>
      <c r="M239" s="280"/>
      <c r="N239" s="280"/>
      <c r="O239" s="280"/>
      <c r="P239" s="280"/>
      <c r="Q239" s="280"/>
      <c r="R239" s="280"/>
      <c r="S239" s="280"/>
      <c r="T239" s="280"/>
      <c r="U239" s="280"/>
      <c r="V239" s="280"/>
      <c r="W239" s="280"/>
      <c r="X239" s="280"/>
      <c r="Y239" s="280"/>
      <c r="Z239" s="280"/>
      <c r="AA239" s="280"/>
      <c r="AB239" s="280"/>
      <c r="AC239" s="263"/>
      <c r="AD239" s="263"/>
      <c r="AE239" s="263"/>
      <c r="AF239" s="263"/>
      <c r="AG239" s="263"/>
      <c r="AH239" s="76"/>
      <c r="AI239" s="76"/>
      <c r="AJ239" s="69"/>
      <c r="AK239" s="69"/>
      <c r="AL239" s="76"/>
    </row>
    <row r="240" spans="1:38" s="85" customFormat="1">
      <c r="A240" s="280"/>
      <c r="B240" s="280"/>
      <c r="C240" s="280"/>
      <c r="D240" s="280"/>
      <c r="E240" s="280"/>
      <c r="F240" s="280"/>
      <c r="G240" s="280"/>
      <c r="H240" s="280"/>
      <c r="I240" s="280"/>
      <c r="J240" s="280"/>
      <c r="K240" s="280"/>
      <c r="L240" s="280"/>
      <c r="M240" s="280"/>
      <c r="N240" s="280"/>
      <c r="O240" s="280"/>
      <c r="P240" s="280"/>
      <c r="Q240" s="280"/>
      <c r="R240" s="280"/>
      <c r="S240" s="280"/>
      <c r="T240" s="280"/>
      <c r="U240" s="280"/>
      <c r="V240" s="280"/>
      <c r="W240" s="280"/>
      <c r="X240" s="280"/>
      <c r="Y240" s="280"/>
      <c r="Z240" s="280"/>
      <c r="AA240" s="280"/>
      <c r="AB240" s="280"/>
      <c r="AC240" s="263"/>
      <c r="AD240" s="263"/>
      <c r="AE240" s="263"/>
      <c r="AF240" s="263"/>
      <c r="AG240" s="263"/>
      <c r="AH240" s="76"/>
      <c r="AI240" s="76"/>
      <c r="AJ240" s="69"/>
      <c r="AK240" s="69"/>
      <c r="AL240" s="76"/>
    </row>
    <row r="241" spans="1:38" s="85" customFormat="1">
      <c r="A241" s="280"/>
      <c r="B241" s="280"/>
      <c r="C241" s="280"/>
      <c r="D241" s="280"/>
      <c r="E241" s="280"/>
      <c r="F241" s="280"/>
      <c r="G241" s="280"/>
      <c r="H241" s="280"/>
      <c r="I241" s="280"/>
      <c r="J241" s="280"/>
      <c r="K241" s="280"/>
      <c r="L241" s="280"/>
      <c r="M241" s="280"/>
      <c r="N241" s="280"/>
      <c r="O241" s="280"/>
      <c r="P241" s="280"/>
      <c r="Q241" s="280"/>
      <c r="R241" s="280"/>
      <c r="S241" s="280"/>
      <c r="T241" s="280"/>
      <c r="U241" s="280"/>
      <c r="V241" s="280"/>
      <c r="W241" s="280"/>
      <c r="X241" s="280"/>
      <c r="Y241" s="280"/>
      <c r="Z241" s="280"/>
      <c r="AA241" s="280"/>
      <c r="AB241" s="280"/>
      <c r="AC241" s="263"/>
      <c r="AD241" s="263"/>
      <c r="AE241" s="263"/>
      <c r="AF241" s="263"/>
      <c r="AG241" s="263"/>
      <c r="AH241" s="76"/>
      <c r="AI241" s="76"/>
      <c r="AJ241" s="69"/>
      <c r="AK241" s="69"/>
      <c r="AL241" s="76"/>
    </row>
    <row r="242" spans="1:38" s="85" customFormat="1">
      <c r="A242" s="280"/>
      <c r="B242" s="280"/>
      <c r="C242" s="280"/>
      <c r="D242" s="280"/>
      <c r="E242" s="280"/>
      <c r="F242" s="280"/>
      <c r="G242" s="280"/>
      <c r="H242" s="280"/>
      <c r="I242" s="280"/>
      <c r="J242" s="280"/>
      <c r="K242" s="280"/>
      <c r="L242" s="280"/>
      <c r="M242" s="280"/>
      <c r="N242" s="280"/>
      <c r="O242" s="280"/>
      <c r="P242" s="280"/>
      <c r="Q242" s="280"/>
      <c r="R242" s="280"/>
      <c r="S242" s="280"/>
      <c r="T242" s="280"/>
      <c r="U242" s="280"/>
      <c r="V242" s="280"/>
      <c r="W242" s="280"/>
      <c r="X242" s="280"/>
      <c r="Y242" s="280"/>
      <c r="Z242" s="280"/>
      <c r="AA242" s="280"/>
      <c r="AB242" s="280"/>
      <c r="AC242" s="263"/>
      <c r="AD242" s="263"/>
      <c r="AE242" s="263"/>
      <c r="AF242" s="263"/>
      <c r="AG242" s="263"/>
      <c r="AH242" s="76"/>
      <c r="AI242" s="76"/>
      <c r="AJ242" s="69"/>
      <c r="AK242" s="69"/>
      <c r="AL242" s="76"/>
    </row>
    <row r="243" spans="1:38" s="85" customFormat="1">
      <c r="A243" s="280"/>
      <c r="B243" s="280"/>
      <c r="C243" s="280"/>
      <c r="D243" s="280"/>
      <c r="E243" s="280"/>
      <c r="F243" s="280"/>
      <c r="G243" s="280"/>
      <c r="H243" s="280"/>
      <c r="I243" s="280"/>
      <c r="J243" s="280"/>
      <c r="K243" s="280"/>
      <c r="L243" s="280"/>
      <c r="M243" s="280"/>
      <c r="N243" s="280"/>
      <c r="O243" s="280"/>
      <c r="P243" s="280"/>
      <c r="Q243" s="280"/>
      <c r="R243" s="280"/>
      <c r="S243" s="280"/>
      <c r="T243" s="280"/>
      <c r="U243" s="280"/>
      <c r="V243" s="280"/>
      <c r="W243" s="280"/>
      <c r="X243" s="280"/>
      <c r="Y243" s="280"/>
      <c r="Z243" s="280"/>
      <c r="AA243" s="280"/>
      <c r="AB243" s="280"/>
      <c r="AC243" s="263"/>
      <c r="AD243" s="263"/>
      <c r="AE243" s="263"/>
      <c r="AF243" s="263"/>
      <c r="AG243" s="263"/>
      <c r="AH243" s="76"/>
      <c r="AI243" s="76"/>
      <c r="AJ243" s="69"/>
      <c r="AK243" s="69"/>
      <c r="AL243" s="76"/>
    </row>
    <row r="244" spans="1:38" s="85" customFormat="1">
      <c r="A244" s="280"/>
      <c r="B244" s="280"/>
      <c r="C244" s="280"/>
      <c r="D244" s="280"/>
      <c r="E244" s="280"/>
      <c r="F244" s="280"/>
      <c r="G244" s="280"/>
      <c r="H244" s="280"/>
      <c r="I244" s="280"/>
      <c r="J244" s="280"/>
      <c r="K244" s="280"/>
      <c r="L244" s="280"/>
      <c r="M244" s="280"/>
      <c r="N244" s="280"/>
      <c r="O244" s="280"/>
      <c r="P244" s="280"/>
      <c r="Q244" s="280"/>
      <c r="R244" s="280"/>
      <c r="S244" s="280"/>
      <c r="T244" s="280"/>
      <c r="U244" s="280"/>
      <c r="V244" s="280"/>
      <c r="W244" s="280"/>
      <c r="X244" s="280"/>
      <c r="Y244" s="280"/>
      <c r="Z244" s="280"/>
      <c r="AA244" s="280"/>
      <c r="AB244" s="280"/>
      <c r="AC244" s="263"/>
      <c r="AD244" s="263"/>
      <c r="AE244" s="263"/>
      <c r="AF244" s="263"/>
      <c r="AG244" s="263"/>
      <c r="AH244" s="76"/>
      <c r="AI244" s="76"/>
      <c r="AJ244" s="69"/>
      <c r="AK244" s="69"/>
      <c r="AL244" s="76"/>
    </row>
  </sheetData>
  <sheetProtection algorithmName="SHA-512" hashValue="+kYmcW77Q7K79akALliBUcUBDrjrErdpnTF+eYNcNdvNei9n671+m8jGpIoTReDP/9iky4PrK6p56u7zJ6sQcQ==" saltValue="4232ax7evVtkZHVIRu4eNw==" spinCount="100000" sheet="1" objects="1" scenarios="1"/>
  <mergeCells count="260">
    <mergeCell ref="F72:G72"/>
    <mergeCell ref="K72:L72"/>
    <mergeCell ref="P72:Q72"/>
    <mergeCell ref="U72:V72"/>
    <mergeCell ref="Z72:AA72"/>
    <mergeCell ref="F75:G75"/>
    <mergeCell ref="K75:L75"/>
    <mergeCell ref="P75:Q75"/>
    <mergeCell ref="U75:V75"/>
    <mergeCell ref="Z75:AA75"/>
    <mergeCell ref="F73:G73"/>
    <mergeCell ref="K73:L73"/>
    <mergeCell ref="P73:Q73"/>
    <mergeCell ref="U73:V73"/>
    <mergeCell ref="Z73:AA73"/>
    <mergeCell ref="F74:G74"/>
    <mergeCell ref="K74:L74"/>
    <mergeCell ref="P74:Q74"/>
    <mergeCell ref="U74:V74"/>
    <mergeCell ref="Z74:AA74"/>
    <mergeCell ref="F70:G70"/>
    <mergeCell ref="K70:L70"/>
    <mergeCell ref="P70:Q70"/>
    <mergeCell ref="U70:V70"/>
    <mergeCell ref="Z70:AA70"/>
    <mergeCell ref="F71:G71"/>
    <mergeCell ref="K71:L71"/>
    <mergeCell ref="P71:Q71"/>
    <mergeCell ref="U71:V71"/>
    <mergeCell ref="Z71:AA71"/>
    <mergeCell ref="F68:G68"/>
    <mergeCell ref="K68:L68"/>
    <mergeCell ref="P68:Q68"/>
    <mergeCell ref="U68:V68"/>
    <mergeCell ref="Z68:AA68"/>
    <mergeCell ref="F69:G69"/>
    <mergeCell ref="K69:L69"/>
    <mergeCell ref="P69:Q69"/>
    <mergeCell ref="U69:V69"/>
    <mergeCell ref="Z69:AA69"/>
    <mergeCell ref="F66:G66"/>
    <mergeCell ref="K66:L66"/>
    <mergeCell ref="P66:Q66"/>
    <mergeCell ref="U66:V66"/>
    <mergeCell ref="Z66:AA66"/>
    <mergeCell ref="F67:G67"/>
    <mergeCell ref="K67:L67"/>
    <mergeCell ref="P67:Q67"/>
    <mergeCell ref="U67:V67"/>
    <mergeCell ref="Z67:AA67"/>
    <mergeCell ref="D65:H65"/>
    <mergeCell ref="I65:M65"/>
    <mergeCell ref="N65:R65"/>
    <mergeCell ref="S65:W65"/>
    <mergeCell ref="X65:AB65"/>
    <mergeCell ref="A45:B45"/>
    <mergeCell ref="A46:B46"/>
    <mergeCell ref="A47:B47"/>
    <mergeCell ref="A48:B48"/>
    <mergeCell ref="A49:B49"/>
    <mergeCell ref="A50:B50"/>
    <mergeCell ref="A51:B51"/>
    <mergeCell ref="A55:B55"/>
    <mergeCell ref="A56:B56"/>
    <mergeCell ref="A57:B57"/>
    <mergeCell ref="A58:B58"/>
    <mergeCell ref="A59:B59"/>
    <mergeCell ref="X53:AB53"/>
    <mergeCell ref="A43:B43"/>
    <mergeCell ref="A44:B44"/>
    <mergeCell ref="A64:AB64"/>
    <mergeCell ref="D41:H41"/>
    <mergeCell ref="I41:M41"/>
    <mergeCell ref="N41:R41"/>
    <mergeCell ref="S41:W41"/>
    <mergeCell ref="X41:AB41"/>
    <mergeCell ref="A52:AB52"/>
    <mergeCell ref="A60:B60"/>
    <mergeCell ref="A61:B61"/>
    <mergeCell ref="A62:B62"/>
    <mergeCell ref="A63:B63"/>
    <mergeCell ref="D53:H53"/>
    <mergeCell ref="I53:M53"/>
    <mergeCell ref="N53:R53"/>
    <mergeCell ref="S53:W53"/>
    <mergeCell ref="Z22:AA22"/>
    <mergeCell ref="D23:E23"/>
    <mergeCell ref="F23:G23"/>
    <mergeCell ref="I23:J23"/>
    <mergeCell ref="K23:L23"/>
    <mergeCell ref="N23:O23"/>
    <mergeCell ref="D25:H25"/>
    <mergeCell ref="I25:M25"/>
    <mergeCell ref="N25:R25"/>
    <mergeCell ref="S25:W25"/>
    <mergeCell ref="X25:AB25"/>
    <mergeCell ref="D22:E22"/>
    <mergeCell ref="F22:G22"/>
    <mergeCell ref="I22:J22"/>
    <mergeCell ref="K22:L22"/>
    <mergeCell ref="N22:O22"/>
    <mergeCell ref="P22:Q22"/>
    <mergeCell ref="S22:T22"/>
    <mergeCell ref="U22:V22"/>
    <mergeCell ref="X22:Y22"/>
    <mergeCell ref="P23:Q23"/>
    <mergeCell ref="S23:T23"/>
    <mergeCell ref="U23:V23"/>
    <mergeCell ref="X23:Y23"/>
    <mergeCell ref="Z20:AA20"/>
    <mergeCell ref="D21:E21"/>
    <mergeCell ref="F21:G21"/>
    <mergeCell ref="I21:J21"/>
    <mergeCell ref="K21:L21"/>
    <mergeCell ref="N21:O21"/>
    <mergeCell ref="P21:Q21"/>
    <mergeCell ref="S21:T21"/>
    <mergeCell ref="U21:V21"/>
    <mergeCell ref="X21:Y21"/>
    <mergeCell ref="Z21:AA21"/>
    <mergeCell ref="D20:E20"/>
    <mergeCell ref="F20:G20"/>
    <mergeCell ref="I20:J20"/>
    <mergeCell ref="K20:L20"/>
    <mergeCell ref="N20:O20"/>
    <mergeCell ref="P20:Q20"/>
    <mergeCell ref="S20:T20"/>
    <mergeCell ref="U20:V20"/>
    <mergeCell ref="X20:Y20"/>
    <mergeCell ref="Z18:AA18"/>
    <mergeCell ref="D19:E19"/>
    <mergeCell ref="F19:G19"/>
    <mergeCell ref="I19:J19"/>
    <mergeCell ref="K19:L19"/>
    <mergeCell ref="N19:O19"/>
    <mergeCell ref="P19:Q19"/>
    <mergeCell ref="S19:T19"/>
    <mergeCell ref="U19:V19"/>
    <mergeCell ref="X19:Y19"/>
    <mergeCell ref="Z19:AA19"/>
    <mergeCell ref="D18:E18"/>
    <mergeCell ref="F18:G18"/>
    <mergeCell ref="I18:J18"/>
    <mergeCell ref="K18:L18"/>
    <mergeCell ref="N18:O18"/>
    <mergeCell ref="P18:Q18"/>
    <mergeCell ref="S18:T18"/>
    <mergeCell ref="U18:V18"/>
    <mergeCell ref="X18:Y18"/>
    <mergeCell ref="Z16:AA16"/>
    <mergeCell ref="D17:E17"/>
    <mergeCell ref="F17:G17"/>
    <mergeCell ref="I17:J17"/>
    <mergeCell ref="K17:L17"/>
    <mergeCell ref="N17:O17"/>
    <mergeCell ref="P17:Q17"/>
    <mergeCell ref="S17:T17"/>
    <mergeCell ref="U17:V17"/>
    <mergeCell ref="X17:Y17"/>
    <mergeCell ref="Z17:AA17"/>
    <mergeCell ref="D16:E16"/>
    <mergeCell ref="F16:G16"/>
    <mergeCell ref="I16:J16"/>
    <mergeCell ref="K16:L16"/>
    <mergeCell ref="N16:O16"/>
    <mergeCell ref="P16:Q16"/>
    <mergeCell ref="S16:T16"/>
    <mergeCell ref="U16:V16"/>
    <mergeCell ref="X16:Y16"/>
    <mergeCell ref="Z14:AA14"/>
    <mergeCell ref="D15:E15"/>
    <mergeCell ref="F15:G15"/>
    <mergeCell ref="I15:J15"/>
    <mergeCell ref="K15:L15"/>
    <mergeCell ref="N15:O15"/>
    <mergeCell ref="P15:Q15"/>
    <mergeCell ref="S15:T15"/>
    <mergeCell ref="U15:V15"/>
    <mergeCell ref="X15:Y15"/>
    <mergeCell ref="Z15:AA15"/>
    <mergeCell ref="D14:E14"/>
    <mergeCell ref="F14:G14"/>
    <mergeCell ref="I14:J14"/>
    <mergeCell ref="K14:L14"/>
    <mergeCell ref="N14:O14"/>
    <mergeCell ref="P14:Q14"/>
    <mergeCell ref="S14:T14"/>
    <mergeCell ref="U14:V14"/>
    <mergeCell ref="X14:Y14"/>
    <mergeCell ref="A1:B4"/>
    <mergeCell ref="X10:Y10"/>
    <mergeCell ref="D9:E9"/>
    <mergeCell ref="F9:G9"/>
    <mergeCell ref="I9:J9"/>
    <mergeCell ref="K9:L9"/>
    <mergeCell ref="N9:O9"/>
    <mergeCell ref="P9:Q9"/>
    <mergeCell ref="S9:T9"/>
    <mergeCell ref="U9:V9"/>
    <mergeCell ref="D10:E10"/>
    <mergeCell ref="F10:G10"/>
    <mergeCell ref="I10:J10"/>
    <mergeCell ref="K10:L10"/>
    <mergeCell ref="N10:O10"/>
    <mergeCell ref="P10:Q10"/>
    <mergeCell ref="S10:T10"/>
    <mergeCell ref="U10:V10"/>
    <mergeCell ref="D2:AB2"/>
    <mergeCell ref="D3:AB3"/>
    <mergeCell ref="D4:AB4"/>
    <mergeCell ref="D8:H8"/>
    <mergeCell ref="I8:M8"/>
    <mergeCell ref="W1:X1"/>
    <mergeCell ref="P13:Q13"/>
    <mergeCell ref="S13:T13"/>
    <mergeCell ref="N8:R8"/>
    <mergeCell ref="S8:W8"/>
    <mergeCell ref="X8:AB8"/>
    <mergeCell ref="A7:C7"/>
    <mergeCell ref="D7:H7"/>
    <mergeCell ref="I7:M7"/>
    <mergeCell ref="N7:R7"/>
    <mergeCell ref="S7:W7"/>
    <mergeCell ref="X7:AB7"/>
    <mergeCell ref="U13:V13"/>
    <mergeCell ref="X13:Y13"/>
    <mergeCell ref="Z13:AA13"/>
    <mergeCell ref="D12:E12"/>
    <mergeCell ref="F12:G12"/>
    <mergeCell ref="I12:J12"/>
    <mergeCell ref="K12:L12"/>
    <mergeCell ref="N12:O12"/>
    <mergeCell ref="P12:Q12"/>
    <mergeCell ref="S12:T12"/>
    <mergeCell ref="U12:V12"/>
    <mergeCell ref="X12:Y12"/>
    <mergeCell ref="Y1:AB1"/>
    <mergeCell ref="AC8:AG8"/>
    <mergeCell ref="A40:AB40"/>
    <mergeCell ref="Z23:AA23"/>
    <mergeCell ref="A24:AB24"/>
    <mergeCell ref="X9:Y9"/>
    <mergeCell ref="Z9:AA9"/>
    <mergeCell ref="Z10:AA10"/>
    <mergeCell ref="D11:E11"/>
    <mergeCell ref="F11:G11"/>
    <mergeCell ref="I11:J11"/>
    <mergeCell ref="K11:L11"/>
    <mergeCell ref="N11:O11"/>
    <mergeCell ref="P11:Q11"/>
    <mergeCell ref="S11:T11"/>
    <mergeCell ref="U11:V11"/>
    <mergeCell ref="X11:Y11"/>
    <mergeCell ref="Z11:AA11"/>
    <mergeCell ref="Z12:AA12"/>
    <mergeCell ref="D13:E13"/>
    <mergeCell ref="F13:G13"/>
    <mergeCell ref="I13:J13"/>
    <mergeCell ref="K13:L13"/>
    <mergeCell ref="N13:O13"/>
  </mergeCells>
  <dataValidations count="1">
    <dataValidation type="list" allowBlank="1" showInputMessage="1" showErrorMessage="1" sqref="O5:P5" xr:uid="{00000000-0002-0000-0100-000001000000}">
      <formula1>#REF!</formula1>
    </dataValidation>
  </dataValidations>
  <hyperlinks>
    <hyperlink ref="A1:A4" r:id="rId1" display="Click to Convert Percent Effort to Calendar Months " xr:uid="{00000000-0004-0000-0100-000000000000}"/>
  </hyperlinks>
  <printOptions horizontalCentered="1"/>
  <pageMargins left="0.45" right="0.45" top="0.5" bottom="0.5" header="0.3" footer="0.3"/>
  <pageSetup scale="46" orientation="landscape" r:id="rId2"/>
  <headerFooter>
    <oddFooter>&amp;A</oddFooter>
  </headerFooter>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N244"/>
  <sheetViews>
    <sheetView zoomScaleNormal="100" zoomScaleSheetLayoutView="70" zoomScalePageLayoutView="90" workbookViewId="0">
      <pane xSplit="3" ySplit="7" topLeftCell="D18" activePane="bottomRight" state="frozen"/>
      <selection pane="topRight" activeCell="D1" sqref="D1"/>
      <selection pane="bottomLeft" activeCell="A10" sqref="A10"/>
      <selection pane="bottomRight" activeCell="J5" sqref="J5"/>
    </sheetView>
  </sheetViews>
  <sheetFormatPr defaultColWidth="8.88671875" defaultRowHeight="14.4"/>
  <cols>
    <col min="1" max="2" width="14.88671875" customWidth="1"/>
    <col min="3" max="3" width="14.6640625" customWidth="1"/>
    <col min="15" max="15" width="8.88671875" customWidth="1"/>
    <col min="29" max="33" width="12.5546875" style="263" bestFit="1" customWidth="1"/>
    <col min="34" max="35" width="9.109375" style="69" customWidth="1"/>
    <col min="36" max="36" width="9.109375" style="76" customWidth="1"/>
    <col min="37" max="38" width="9.109375" style="75" customWidth="1"/>
    <col min="39" max="40" width="9.109375" style="71" customWidth="1"/>
    <col min="41" max="16384" width="8.88671875" style="70"/>
  </cols>
  <sheetData>
    <row r="1" spans="1:40" ht="15.75" customHeight="1">
      <c r="A1" s="500" t="s">
        <v>0</v>
      </c>
      <c r="B1" s="501"/>
      <c r="C1" s="260" t="str">
        <f>'Cover Page'!$E$6</f>
        <v>FY2025</v>
      </c>
      <c r="D1" s="261" t="s">
        <v>398</v>
      </c>
      <c r="E1" s="261"/>
      <c r="F1" s="261"/>
      <c r="G1" s="261"/>
      <c r="H1" s="261"/>
      <c r="I1" s="261"/>
      <c r="J1" s="261"/>
      <c r="K1" s="261"/>
      <c r="L1" s="261"/>
      <c r="M1" s="261"/>
      <c r="N1" s="261"/>
      <c r="O1" s="261"/>
      <c r="P1" s="261"/>
      <c r="Q1" s="261"/>
      <c r="R1" s="261"/>
      <c r="S1" s="261"/>
      <c r="T1" s="261"/>
      <c r="U1" s="261"/>
      <c r="V1" s="261"/>
      <c r="W1" s="507" t="s">
        <v>313</v>
      </c>
      <c r="X1" s="507"/>
      <c r="Y1" s="480" t="str">
        <f>IF('Cover Page'!$I$15=0,"Cover Page Not Completed",'Cover Page'!$I$15)</f>
        <v>Cover Page Not Completed</v>
      </c>
      <c r="Z1" s="480"/>
      <c r="AA1" s="480"/>
      <c r="AB1" s="480"/>
    </row>
    <row r="2" spans="1:40" ht="15.6">
      <c r="A2" s="502"/>
      <c r="B2" s="503"/>
      <c r="C2" s="264" t="s">
        <v>1</v>
      </c>
      <c r="D2" s="506" t="str">
        <f>IF('Cover Page'!$C$10=0,"Cover Page Not Completed",'Cover Page'!$C$10)</f>
        <v>Cover Page Not Completed</v>
      </c>
      <c r="E2" s="506"/>
      <c r="F2" s="506"/>
      <c r="G2" s="506"/>
      <c r="H2" s="506"/>
      <c r="I2" s="506"/>
      <c r="J2" s="506"/>
      <c r="K2" s="506"/>
      <c r="L2" s="506"/>
      <c r="M2" s="506"/>
      <c r="N2" s="506"/>
      <c r="O2" s="506"/>
      <c r="P2" s="506"/>
      <c r="Q2" s="506"/>
      <c r="R2" s="506"/>
      <c r="S2" s="506"/>
      <c r="T2" s="506"/>
      <c r="U2" s="506"/>
      <c r="V2" s="506"/>
      <c r="W2" s="506"/>
      <c r="X2" s="506"/>
      <c r="Y2" s="506"/>
      <c r="Z2" s="506"/>
      <c r="AA2" s="506"/>
      <c r="AB2" s="506"/>
      <c r="AF2" s="265"/>
      <c r="AG2" s="265"/>
    </row>
    <row r="3" spans="1:40" ht="15.6">
      <c r="A3" s="502"/>
      <c r="B3" s="503"/>
      <c r="C3" s="264" t="s">
        <v>2</v>
      </c>
      <c r="D3" s="506" t="str">
        <f>IF('Cover Page'!$C$11=0,"Cover Page Not Completed",'Cover Page'!$C$11)</f>
        <v>Cover Page Not Completed</v>
      </c>
      <c r="E3" s="506"/>
      <c r="F3" s="506"/>
      <c r="G3" s="506"/>
      <c r="H3" s="506"/>
      <c r="I3" s="506"/>
      <c r="J3" s="506"/>
      <c r="K3" s="506"/>
      <c r="L3" s="506"/>
      <c r="M3" s="506"/>
      <c r="N3" s="506"/>
      <c r="O3" s="506"/>
      <c r="P3" s="506"/>
      <c r="Q3" s="506"/>
      <c r="R3" s="506"/>
      <c r="S3" s="506"/>
      <c r="T3" s="506"/>
      <c r="U3" s="506"/>
      <c r="V3" s="506"/>
      <c r="W3" s="506"/>
      <c r="X3" s="506"/>
      <c r="Y3" s="506"/>
      <c r="Z3" s="506"/>
      <c r="AA3" s="506"/>
      <c r="AB3" s="506"/>
    </row>
    <row r="4" spans="1:40" ht="15.6">
      <c r="A4" s="502"/>
      <c r="B4" s="503"/>
      <c r="C4" s="264" t="s">
        <v>3</v>
      </c>
      <c r="D4" s="506" t="str">
        <f>IF('Cover Page'!$C$12=0,"Cover Page Not Completed",'Cover Page'!$C$12)</f>
        <v>Cover Page Not Completed</v>
      </c>
      <c r="E4" s="506"/>
      <c r="F4" s="506"/>
      <c r="G4" s="506"/>
      <c r="H4" s="506"/>
      <c r="I4" s="506"/>
      <c r="J4" s="506"/>
      <c r="K4" s="506"/>
      <c r="L4" s="506"/>
      <c r="M4" s="506"/>
      <c r="N4" s="506"/>
      <c r="O4" s="506"/>
      <c r="P4" s="506"/>
      <c r="Q4" s="506"/>
      <c r="R4" s="506"/>
      <c r="S4" s="506"/>
      <c r="T4" s="506"/>
      <c r="U4" s="506"/>
      <c r="V4" s="506"/>
      <c r="W4" s="506"/>
      <c r="X4" s="506"/>
      <c r="Y4" s="506"/>
      <c r="Z4" s="506"/>
      <c r="AA4" s="506"/>
      <c r="AB4" s="506"/>
      <c r="AF4" s="265"/>
      <c r="AG4" s="265"/>
    </row>
    <row r="5" spans="1:40" s="103" customFormat="1" ht="15.6">
      <c r="A5" s="266"/>
      <c r="B5" s="266"/>
      <c r="C5" s="266"/>
      <c r="D5" s="266"/>
      <c r="E5" s="266"/>
      <c r="F5" s="266"/>
      <c r="G5" s="266"/>
      <c r="H5" s="266"/>
      <c r="I5" s="266"/>
      <c r="J5" s="267"/>
      <c r="K5" s="267"/>
      <c r="L5" s="268"/>
      <c r="M5" s="269"/>
      <c r="N5" s="270"/>
      <c r="O5" s="266"/>
      <c r="P5" s="266"/>
      <c r="Q5" s="266"/>
      <c r="R5" s="271"/>
      <c r="S5" s="272" t="s">
        <v>4</v>
      </c>
      <c r="T5" s="271"/>
      <c r="U5" s="266"/>
      <c r="V5" s="267"/>
      <c r="W5" s="267"/>
      <c r="X5" s="267"/>
      <c r="Y5" s="267"/>
      <c r="Z5" s="267"/>
      <c r="AA5" s="267"/>
      <c r="AB5" s="267"/>
      <c r="AC5" s="263"/>
      <c r="AD5" s="263"/>
      <c r="AE5" s="263"/>
      <c r="AF5" s="263"/>
      <c r="AG5" s="263"/>
      <c r="AH5" s="69"/>
      <c r="AI5" s="69"/>
      <c r="AJ5" s="76"/>
      <c r="AK5" s="102"/>
      <c r="AL5" s="102"/>
    </row>
    <row r="6" spans="1:40" s="71" customFormat="1" ht="15" thickBot="1">
      <c r="A6" s="273"/>
      <c r="B6" s="273"/>
      <c r="C6" s="273"/>
      <c r="D6" s="273"/>
      <c r="E6" s="273"/>
      <c r="F6" s="273"/>
      <c r="G6" s="274" t="s">
        <v>314</v>
      </c>
      <c r="H6" s="275">
        <f>'Cover Page'!$I$29</f>
        <v>0</v>
      </c>
      <c r="I6" s="273"/>
      <c r="J6" s="276"/>
      <c r="K6" s="276"/>
      <c r="L6" s="274" t="s">
        <v>314</v>
      </c>
      <c r="M6" s="275">
        <f>'Cover Page'!$I$30</f>
        <v>0</v>
      </c>
      <c r="N6" s="277"/>
      <c r="O6" s="273"/>
      <c r="P6" s="273"/>
      <c r="Q6" s="274" t="s">
        <v>314</v>
      </c>
      <c r="R6" s="275">
        <f>'Cover Page'!$I$31</f>
        <v>0</v>
      </c>
      <c r="S6" s="272"/>
      <c r="T6" s="278"/>
      <c r="U6" s="278"/>
      <c r="V6" s="274" t="s">
        <v>314</v>
      </c>
      <c r="W6" s="275">
        <f>'Cover Page'!$I$32</f>
        <v>0</v>
      </c>
      <c r="X6" s="276"/>
      <c r="Y6" s="276"/>
      <c r="Z6" s="276"/>
      <c r="AA6" s="274" t="s">
        <v>314</v>
      </c>
      <c r="AB6" s="275">
        <f>'Cover Page'!$I$33</f>
        <v>0</v>
      </c>
      <c r="AC6" s="279"/>
      <c r="AD6" s="279"/>
      <c r="AE6" s="263"/>
      <c r="AF6" s="263"/>
      <c r="AG6" s="263"/>
      <c r="AH6" s="69"/>
      <c r="AI6" s="69"/>
      <c r="AJ6" s="76"/>
    </row>
    <row r="7" spans="1:40" customFormat="1" ht="39.9" customHeight="1" thickBot="1">
      <c r="A7" s="495" t="s">
        <v>5</v>
      </c>
      <c r="B7" s="496"/>
      <c r="C7" s="496"/>
      <c r="D7" s="497" t="str">
        <f>IF('Cover Page'!D29="","Period 1",CONCATENATE("Period 1",CHAR(10)&amp;TEXT('Cover Page'!$D$29,"mm/dd/yy")," - ",TEXT('Cover Page'!$G$29,"mm/dd/yy")))</f>
        <v>Period 1</v>
      </c>
      <c r="E7" s="498"/>
      <c r="F7" s="498"/>
      <c r="G7" s="498"/>
      <c r="H7" s="499"/>
      <c r="I7" s="497" t="str">
        <f>IF('Cover Page'!D30="","Period 2",CONCATENATE("Period 2",CHAR(10)&amp;TEXT('Cover Page'!$D$30,"mm/dd/yy")," - ",TEXT('Cover Page'!$G$30,"mm/dd/yy")))</f>
        <v>Period 2</v>
      </c>
      <c r="J7" s="498"/>
      <c r="K7" s="498"/>
      <c r="L7" s="498"/>
      <c r="M7" s="499"/>
      <c r="N7" s="497" t="str">
        <f>IF('Cover Page'!D31="","Period 3",CONCATENATE("Period 3",CHAR(10)&amp;TEXT('Cover Page'!$D$31,"mm/dd/yy")," - ",TEXT('Cover Page'!$G$31,"mm/dd/yy")))</f>
        <v>Period 3</v>
      </c>
      <c r="O7" s="498"/>
      <c r="P7" s="498"/>
      <c r="Q7" s="498"/>
      <c r="R7" s="499"/>
      <c r="S7" s="497" t="str">
        <f>IF('Cover Page'!D32="","Period 4",CONCATENATE("Period 4",CHAR(10)&amp;TEXT('Cover Page'!$D$32,"mm/dd/yy")," - ",TEXT('Cover Page'!$G$32,"mm/dd/yy")))</f>
        <v>Period 4</v>
      </c>
      <c r="T7" s="498"/>
      <c r="U7" s="498"/>
      <c r="V7" s="498"/>
      <c r="W7" s="499"/>
      <c r="X7" s="497" t="str">
        <f>IF('Cover Page'!D33="","Period 5",CONCATENATE("Period 5",CHAR(10)&amp;TEXT('Cover Page'!$D$33,"mm/dd/yy")," - ",TEXT('Cover Page'!$G$33,"mm/dd/yy")))</f>
        <v>Period 5</v>
      </c>
      <c r="Y7" s="498"/>
      <c r="Z7" s="498"/>
      <c r="AA7" s="498"/>
      <c r="AB7" s="499"/>
      <c r="AC7" s="263"/>
      <c r="AD7" s="263"/>
      <c r="AE7" s="263"/>
      <c r="AF7" s="263"/>
      <c r="AG7" s="280"/>
      <c r="AH7" s="79"/>
      <c r="AI7" s="79"/>
      <c r="AJ7" s="85"/>
    </row>
    <row r="8" spans="1:40" ht="16.2" customHeight="1">
      <c r="A8" s="281" t="s">
        <v>10</v>
      </c>
      <c r="B8" s="282"/>
      <c r="C8" s="283"/>
      <c r="D8" s="492" t="s">
        <v>11</v>
      </c>
      <c r="E8" s="493"/>
      <c r="F8" s="493"/>
      <c r="G8" s="493"/>
      <c r="H8" s="494"/>
      <c r="I8" s="492" t="s">
        <v>11</v>
      </c>
      <c r="J8" s="493"/>
      <c r="K8" s="493"/>
      <c r="L8" s="493"/>
      <c r="M8" s="494"/>
      <c r="N8" s="492" t="s">
        <v>11</v>
      </c>
      <c r="O8" s="493"/>
      <c r="P8" s="493"/>
      <c r="Q8" s="493"/>
      <c r="R8" s="494"/>
      <c r="S8" s="492" t="s">
        <v>11</v>
      </c>
      <c r="T8" s="493"/>
      <c r="U8" s="493"/>
      <c r="V8" s="493"/>
      <c r="W8" s="494"/>
      <c r="X8" s="492" t="s">
        <v>11</v>
      </c>
      <c r="Y8" s="493"/>
      <c r="Z8" s="493"/>
      <c r="AA8" s="493"/>
      <c r="AB8" s="494"/>
      <c r="AC8" s="481" t="s">
        <v>315</v>
      </c>
      <c r="AD8" s="482"/>
      <c r="AE8" s="482"/>
      <c r="AF8" s="482"/>
      <c r="AG8" s="482"/>
      <c r="AM8" s="69"/>
      <c r="AN8" s="69"/>
    </row>
    <row r="9" spans="1:40" ht="26.1" customHeight="1" thickBot="1">
      <c r="A9" s="285" t="s">
        <v>16</v>
      </c>
      <c r="B9" s="286" t="s">
        <v>68</v>
      </c>
      <c r="C9" s="287" t="s">
        <v>12</v>
      </c>
      <c r="D9" s="486" t="s">
        <v>399</v>
      </c>
      <c r="E9" s="487"/>
      <c r="F9" s="487" t="s">
        <v>14</v>
      </c>
      <c r="G9" s="487"/>
      <c r="H9" s="289" t="s">
        <v>15</v>
      </c>
      <c r="I9" s="486" t="s">
        <v>399</v>
      </c>
      <c r="J9" s="487"/>
      <c r="K9" s="487" t="s">
        <v>14</v>
      </c>
      <c r="L9" s="487"/>
      <c r="M9" s="289" t="s">
        <v>15</v>
      </c>
      <c r="N9" s="486" t="s">
        <v>399</v>
      </c>
      <c r="O9" s="487"/>
      <c r="P9" s="487" t="s">
        <v>14</v>
      </c>
      <c r="Q9" s="487"/>
      <c r="R9" s="289" t="s">
        <v>15</v>
      </c>
      <c r="S9" s="486" t="s">
        <v>399</v>
      </c>
      <c r="T9" s="487"/>
      <c r="U9" s="487" t="s">
        <v>14</v>
      </c>
      <c r="V9" s="487"/>
      <c r="W9" s="289" t="s">
        <v>15</v>
      </c>
      <c r="X9" s="486" t="s">
        <v>399</v>
      </c>
      <c r="Y9" s="487"/>
      <c r="Z9" s="487" t="s">
        <v>14</v>
      </c>
      <c r="AA9" s="487"/>
      <c r="AB9" s="289" t="s">
        <v>15</v>
      </c>
      <c r="AC9" s="284" t="s">
        <v>316</v>
      </c>
      <c r="AD9" s="284" t="s">
        <v>317</v>
      </c>
      <c r="AE9" s="284" t="s">
        <v>318</v>
      </c>
      <c r="AF9" s="284" t="s">
        <v>319</v>
      </c>
      <c r="AG9" s="284" t="s">
        <v>320</v>
      </c>
      <c r="AM9" s="69"/>
      <c r="AN9" s="69"/>
    </row>
    <row r="10" spans="1:40">
      <c r="A10" s="191" t="s">
        <v>16</v>
      </c>
      <c r="B10" s="192" t="s">
        <v>68</v>
      </c>
      <c r="C10" s="206">
        <v>0</v>
      </c>
      <c r="D10" s="504">
        <v>0</v>
      </c>
      <c r="E10" s="505"/>
      <c r="F10" s="488">
        <f>ROUND(D10*$AC10,0)</f>
        <v>0</v>
      </c>
      <c r="G10" s="488"/>
      <c r="H10" s="290">
        <f>IF($C10&gt;0,ROUND((F10*HLOOKUP($C$1,Rates!$A$4:$Z$28,14,FALSE))+(HLOOKUP($C$1,Rates!$A$4:$Z$28,8,FALSE)*(('Cover Page'!$G$29-('Cover Page'!$D$29-1))/14)*D10),0),0)</f>
        <v>0</v>
      </c>
      <c r="I10" s="504">
        <v>0</v>
      </c>
      <c r="J10" s="505"/>
      <c r="K10" s="488">
        <f>ROUND(I10*$AD10,0)</f>
        <v>0</v>
      </c>
      <c r="L10" s="488"/>
      <c r="M10" s="290">
        <f>IF($C10&gt;0,ROUND((K10*HLOOKUP(CONCATENATE("FY",RIGHT($C$1,4)+1),Rates!$A$4:$Z$28,14,FALSE))+(HLOOKUP(CONCATENATE("FY",RIGHT($C$1,4)+1),Rates!$A$4:$Z$28,8,FALSE)*(('Cover Page'!$G$30-('Cover Page'!$D$30-1))/14)*I10),0),0)</f>
        <v>0</v>
      </c>
      <c r="N10" s="504">
        <v>0</v>
      </c>
      <c r="O10" s="505"/>
      <c r="P10" s="488">
        <f>ROUND(N10*$AE10,0)</f>
        <v>0</v>
      </c>
      <c r="Q10" s="488"/>
      <c r="R10" s="290">
        <f>IF($C10&gt;0,ROUND((P10*HLOOKUP(CONCATENATE("FY",RIGHT($C$1,4)+2),Rates!$A$4:$Z$28,14,FALSE))+(HLOOKUP(CONCATENATE("FY",RIGHT($C$1,4)+2),Rates!$A$4:$Z$28,8,FALSE)*(('Cover Page'!$G$31-('Cover Page'!$D$31-1))/14)*N10),0),0)</f>
        <v>0</v>
      </c>
      <c r="S10" s="504">
        <v>0</v>
      </c>
      <c r="T10" s="505"/>
      <c r="U10" s="488">
        <f>ROUND(S10*$AF10,0)</f>
        <v>0</v>
      </c>
      <c r="V10" s="488"/>
      <c r="W10" s="290">
        <f>IF($C10&gt;0,ROUND((U10*HLOOKUP(CONCATENATE("FY",RIGHT($C$1,4)+3),Rates!$A$4:$Z$28,14,FALSE))+(HLOOKUP(CONCATENATE("FY",RIGHT($C$1,4)+3),Rates!$A$4:$Z$28,8,FALSE)*(('Cover Page'!$G$32-('Cover Page'!$D$32-1))/14)*S10),0),0)</f>
        <v>0</v>
      </c>
      <c r="X10" s="504">
        <v>0</v>
      </c>
      <c r="Y10" s="505"/>
      <c r="Z10" s="488">
        <f>ROUND(X10*$AG10,0)</f>
        <v>0</v>
      </c>
      <c r="AA10" s="488"/>
      <c r="AB10" s="290">
        <f>IF($C10&gt;0,ROUND((Z10*HLOOKUP(CONCATENATE("FY",RIGHT($C$1,4)+4),Rates!$A$4:$Z$28,14,FALSE))+(HLOOKUP(CONCATENATE("FY",RIGHT($C$1,4)+4),Rates!$A$4:$Z$28,8,FALSE)*(('Cover Page'!$G$33-('Cover Page'!$D$33-1))/14)*X10),0),0)</f>
        <v>0</v>
      </c>
      <c r="AC10" s="279">
        <f>(($C10*(1+'Cover Page'!$I$29))/26)*(('Cover Page'!$G$29-('Cover Page'!$D$29-1))/14)</f>
        <v>0</v>
      </c>
      <c r="AD10" s="279">
        <f>((($C10*(1+'Cover Page'!$I$29))*(1+'Cover Page'!$I$30))/26)*(('Cover Page'!$G$30-('Cover Page'!$D$30-1))/14)</f>
        <v>0</v>
      </c>
      <c r="AE10" s="279">
        <f>(((($C10*(1+'Cover Page'!$I$29))*(1+'Cover Page'!$I$30))*(1+'Cover Page'!$I$31))/26)*(('Cover Page'!$G$31-('Cover Page'!$D$31-1))/14)</f>
        <v>0</v>
      </c>
      <c r="AF10" s="279">
        <f>((((($C10*(1+'Cover Page'!$I$29))*(1+'Cover Page'!$I$30))*(1+'Cover Page'!$I$31))*(1+'Cover Page'!$I$32))/26)*(('Cover Page'!$G$32-('Cover Page'!$D$32-1))/14)</f>
        <v>0</v>
      </c>
      <c r="AG10" s="279">
        <f>(((((($C10*(1+'Cover Page'!$I$29))*(1+'Cover Page'!$I$30))*(1+'Cover Page'!$I$31))*(1+'Cover Page'!$I$32))*(1+'Cover Page'!$I$33))/26)*(('Cover Page'!$G$33-('Cover Page'!$D$33-1))/14)</f>
        <v>0</v>
      </c>
      <c r="AM10" s="69"/>
      <c r="AN10" s="69"/>
    </row>
    <row r="11" spans="1:40">
      <c r="A11" s="193" t="s">
        <v>16</v>
      </c>
      <c r="B11" s="220" t="s">
        <v>68</v>
      </c>
      <c r="C11" s="207">
        <v>0</v>
      </c>
      <c r="D11" s="489">
        <v>0</v>
      </c>
      <c r="E11" s="490"/>
      <c r="F11" s="491">
        <f t="shared" ref="F11:F23" si="0">ROUND(D11*$AC11,0)</f>
        <v>0</v>
      </c>
      <c r="G11" s="491"/>
      <c r="H11" s="291">
        <f>IF($C11&gt;0,ROUND((F11*HLOOKUP($C$1,Rates!$A$4:$Z$28,14,FALSE))+(HLOOKUP($C$1,Rates!$A$4:$Z$28,8,FALSE)*(('Cover Page'!$G$29-('Cover Page'!$D$29-1))/14)*D11),0),0)</f>
        <v>0</v>
      </c>
      <c r="I11" s="489">
        <v>0</v>
      </c>
      <c r="J11" s="490"/>
      <c r="K11" s="491">
        <f t="shared" ref="K11:K23" si="1">ROUND(I11*$AD11,0)</f>
        <v>0</v>
      </c>
      <c r="L11" s="491"/>
      <c r="M11" s="291">
        <f>IF($C11&gt;0,ROUND((K11*HLOOKUP(CONCATENATE("FY",RIGHT($C$1,4)+1),Rates!$A$4:$Z$28,14,FALSE))+(HLOOKUP(CONCATENATE("FY",RIGHT($C$1,4)+1),Rates!$A$4:$Z$28,8,FALSE)*(('Cover Page'!$G$30-('Cover Page'!$D$30-1))/14)*I11),0),0)</f>
        <v>0</v>
      </c>
      <c r="N11" s="489">
        <v>0</v>
      </c>
      <c r="O11" s="490"/>
      <c r="P11" s="491">
        <f t="shared" ref="P11:P23" si="2">ROUND(N11*$AE11,0)</f>
        <v>0</v>
      </c>
      <c r="Q11" s="491"/>
      <c r="R11" s="291">
        <f>IF($C11&gt;0,ROUND((P11*HLOOKUP(CONCATENATE("FY",RIGHT($C$1,4)+2),Rates!$A$4:$Z$28,14,FALSE))+(HLOOKUP(CONCATENATE("FY",RIGHT($C$1,4)+2),Rates!$A$4:$Z$28,8,FALSE)*(('Cover Page'!$G$31-('Cover Page'!$D$31-1))/14)*N11),0),0)</f>
        <v>0</v>
      </c>
      <c r="S11" s="489">
        <v>0</v>
      </c>
      <c r="T11" s="490"/>
      <c r="U11" s="491">
        <f t="shared" ref="U11:U23" si="3">ROUND(S11*$AF11,0)</f>
        <v>0</v>
      </c>
      <c r="V11" s="491"/>
      <c r="W11" s="291">
        <f>IF($C11&gt;0,ROUND((U11*HLOOKUP(CONCATENATE("FY",RIGHT($C$1,4)+3),Rates!$A$4:$Z$28,14,FALSE))+(HLOOKUP(CONCATENATE("FY",RIGHT($C$1,4)+3),Rates!$A$4:$Z$28,8,FALSE)*(('Cover Page'!$G$32-('Cover Page'!$D$32-1))/14)*S11),0),0)</f>
        <v>0</v>
      </c>
      <c r="X11" s="489">
        <v>0</v>
      </c>
      <c r="Y11" s="490"/>
      <c r="Z11" s="491">
        <f t="shared" ref="Z11:Z23" si="4">ROUND(X11*$AG11,0)</f>
        <v>0</v>
      </c>
      <c r="AA11" s="491"/>
      <c r="AB11" s="291">
        <f>IF($C11&gt;0,ROUND((Z11*HLOOKUP(CONCATENATE("FY",RIGHT($C$1,4)+4),Rates!$A$4:$Z$28,14,FALSE))+(HLOOKUP(CONCATENATE("FY",RIGHT($C$1,4)+4),Rates!$A$4:$Z$28,8,FALSE)*(('Cover Page'!$G$33-('Cover Page'!$D$33-1))/14)*X11),0),0)</f>
        <v>0</v>
      </c>
      <c r="AC11" s="279">
        <f>(($C11*(1+'Cover Page'!$I$29))/26)*(('Cover Page'!$G$29-('Cover Page'!$D$29-1))/14)</f>
        <v>0</v>
      </c>
      <c r="AD11" s="279">
        <f>((($C11*(1+'Cover Page'!$I$29))*(1+'Cover Page'!$I$30))/26)*(('Cover Page'!$G$30-('Cover Page'!$D$30-1))/14)</f>
        <v>0</v>
      </c>
      <c r="AE11" s="279">
        <f>(((($C11*(1+'Cover Page'!$I$29))*(1+'Cover Page'!$I$30))*(1+'Cover Page'!$I$31))/26)*(('Cover Page'!$G$31-('Cover Page'!$D$31-1))/14)</f>
        <v>0</v>
      </c>
      <c r="AF11" s="279">
        <f>((((($C11*(1+'Cover Page'!$I$29))*(1+'Cover Page'!$I$30))*(1+'Cover Page'!$I$31))*(1+'Cover Page'!$I$32))/26)*(('Cover Page'!$G$32-('Cover Page'!$D$32-1))/14)</f>
        <v>0</v>
      </c>
      <c r="AG11" s="279">
        <f>(((((($C11*(1+'Cover Page'!$I$29))*(1+'Cover Page'!$I$30))*(1+'Cover Page'!$I$31))*(1+'Cover Page'!$I$32))*(1+'Cover Page'!$I$33))/26)*(('Cover Page'!$G$33-('Cover Page'!$D$33-1))/14)</f>
        <v>0</v>
      </c>
      <c r="AM11" s="69"/>
      <c r="AN11" s="69"/>
    </row>
    <row r="12" spans="1:40">
      <c r="A12" s="193" t="s">
        <v>16</v>
      </c>
      <c r="B12" s="220" t="s">
        <v>68</v>
      </c>
      <c r="C12" s="207">
        <v>0</v>
      </c>
      <c r="D12" s="489">
        <v>0</v>
      </c>
      <c r="E12" s="490"/>
      <c r="F12" s="491">
        <f t="shared" si="0"/>
        <v>0</v>
      </c>
      <c r="G12" s="491"/>
      <c r="H12" s="291">
        <f>IF($C12&gt;0,ROUND((F12*HLOOKUP($C$1,Rates!$A$4:$Z$28,14,FALSE))+(HLOOKUP($C$1,Rates!$A$4:$Z$28,8,FALSE)*(('Cover Page'!$G$29-('Cover Page'!$D$29-1))/14)*D12),0),0)</f>
        <v>0</v>
      </c>
      <c r="I12" s="489">
        <v>0</v>
      </c>
      <c r="J12" s="490"/>
      <c r="K12" s="491">
        <f t="shared" si="1"/>
        <v>0</v>
      </c>
      <c r="L12" s="491"/>
      <c r="M12" s="291">
        <f>IF($C12&gt;0,ROUND((K12*HLOOKUP(CONCATENATE("FY",RIGHT($C$1,4)+1),Rates!$A$4:$Z$28,14,FALSE))+(HLOOKUP(CONCATENATE("FY",RIGHT($C$1,4)+1),Rates!$A$4:$Z$28,8,FALSE)*(('Cover Page'!$G$30-('Cover Page'!$D$30-1))/14)*I12),0),0)</f>
        <v>0</v>
      </c>
      <c r="N12" s="489">
        <v>0</v>
      </c>
      <c r="O12" s="490"/>
      <c r="P12" s="491">
        <f t="shared" si="2"/>
        <v>0</v>
      </c>
      <c r="Q12" s="491"/>
      <c r="R12" s="291">
        <f>IF($C12&gt;0,ROUND((P12*HLOOKUP(CONCATENATE("FY",RIGHT($C$1,4)+2),Rates!$A$4:$Z$28,14,FALSE))+(HLOOKUP(CONCATENATE("FY",RIGHT($C$1,4)+2),Rates!$A$4:$Z$28,8,FALSE)*(('Cover Page'!$G$31-('Cover Page'!$D$31-1))/14)*N12),0),0)</f>
        <v>0</v>
      </c>
      <c r="S12" s="489">
        <v>0</v>
      </c>
      <c r="T12" s="490"/>
      <c r="U12" s="491">
        <f t="shared" si="3"/>
        <v>0</v>
      </c>
      <c r="V12" s="491"/>
      <c r="W12" s="291">
        <f>IF($C12&gt;0,ROUND((U12*HLOOKUP(CONCATENATE("FY",RIGHT($C$1,4)+3),Rates!$A$4:$Z$28,14,FALSE))+(HLOOKUP(CONCATENATE("FY",RIGHT($C$1,4)+3),Rates!$A$4:$Z$28,8,FALSE)*(('Cover Page'!$G$32-('Cover Page'!$D$32-1))/14)*S12),0),0)</f>
        <v>0</v>
      </c>
      <c r="X12" s="489">
        <v>0</v>
      </c>
      <c r="Y12" s="490"/>
      <c r="Z12" s="491">
        <f t="shared" si="4"/>
        <v>0</v>
      </c>
      <c r="AA12" s="491"/>
      <c r="AB12" s="291">
        <f>IF($C12&gt;0,ROUND((Z12*HLOOKUP(CONCATENATE("FY",RIGHT($C$1,4)+4),Rates!$A$4:$Z$28,14,FALSE))+(HLOOKUP(CONCATENATE("FY",RIGHT($C$1,4)+4),Rates!$A$4:$Z$28,8,FALSE)*(('Cover Page'!$G$33-('Cover Page'!$D$33-1))/14)*X12),0),0)</f>
        <v>0</v>
      </c>
      <c r="AC12" s="279">
        <f>(($C12*(1+'Cover Page'!$I$29))/26)*(('Cover Page'!$G$29-('Cover Page'!$D$29-1))/14)</f>
        <v>0</v>
      </c>
      <c r="AD12" s="279">
        <f>((($C12*(1+'Cover Page'!$I$29))*(1+'Cover Page'!$I$30))/26)*(('Cover Page'!$G$30-('Cover Page'!$D$30-1))/14)</f>
        <v>0</v>
      </c>
      <c r="AE12" s="279">
        <f>(((($C12*(1+'Cover Page'!$I$29))*(1+'Cover Page'!$I$30))*(1+'Cover Page'!$I$31))/26)*(('Cover Page'!$G$31-('Cover Page'!$D$31-1))/14)</f>
        <v>0</v>
      </c>
      <c r="AF12" s="279">
        <f>((((($C12*(1+'Cover Page'!$I$29))*(1+'Cover Page'!$I$30))*(1+'Cover Page'!$I$31))*(1+'Cover Page'!$I$32))/26)*(('Cover Page'!$G$32-('Cover Page'!$D$32-1))/14)</f>
        <v>0</v>
      </c>
      <c r="AG12" s="279">
        <f>(((((($C12*(1+'Cover Page'!$I$29))*(1+'Cover Page'!$I$30))*(1+'Cover Page'!$I$31))*(1+'Cover Page'!$I$32))*(1+'Cover Page'!$I$33))/26)*(('Cover Page'!$G$33-('Cover Page'!$D$33-1))/14)</f>
        <v>0</v>
      </c>
      <c r="AM12" s="69"/>
      <c r="AN12" s="69"/>
    </row>
    <row r="13" spans="1:40">
      <c r="A13" s="193" t="s">
        <v>16</v>
      </c>
      <c r="B13" s="220" t="s">
        <v>68</v>
      </c>
      <c r="C13" s="207">
        <v>0</v>
      </c>
      <c r="D13" s="489">
        <v>0</v>
      </c>
      <c r="E13" s="490"/>
      <c r="F13" s="491">
        <f t="shared" si="0"/>
        <v>0</v>
      </c>
      <c r="G13" s="491"/>
      <c r="H13" s="291">
        <f>IF($C13&gt;0,ROUND((F13*HLOOKUP($C$1,Rates!$A$4:$Z$28,14,FALSE))+(HLOOKUP($C$1,Rates!$A$4:$Z$28,8,FALSE)*(('Cover Page'!$G$29-('Cover Page'!$D$29-1))/14)*D13),0),0)</f>
        <v>0</v>
      </c>
      <c r="I13" s="489">
        <v>0</v>
      </c>
      <c r="J13" s="490"/>
      <c r="K13" s="491">
        <f t="shared" si="1"/>
        <v>0</v>
      </c>
      <c r="L13" s="491"/>
      <c r="M13" s="291">
        <f>IF($C13&gt;0,ROUND((K13*HLOOKUP(CONCATENATE("FY",RIGHT($C$1,4)+1),Rates!$A$4:$Z$28,14,FALSE))+(HLOOKUP(CONCATENATE("FY",RIGHT($C$1,4)+1),Rates!$A$4:$Z$28,8,FALSE)*(('Cover Page'!$G$30-('Cover Page'!$D$30-1))/14)*I13),0),0)</f>
        <v>0</v>
      </c>
      <c r="N13" s="489">
        <v>0</v>
      </c>
      <c r="O13" s="490"/>
      <c r="P13" s="491">
        <f t="shared" si="2"/>
        <v>0</v>
      </c>
      <c r="Q13" s="491"/>
      <c r="R13" s="291">
        <f>IF($C13&gt;0,ROUND((P13*HLOOKUP(CONCATENATE("FY",RIGHT($C$1,4)+2),Rates!$A$4:$Z$28,14,FALSE))+(HLOOKUP(CONCATENATE("FY",RIGHT($C$1,4)+2),Rates!$A$4:$Z$28,8,FALSE)*(('Cover Page'!$G$31-('Cover Page'!$D$31-1))/14)*N13),0),0)</f>
        <v>0</v>
      </c>
      <c r="S13" s="489">
        <v>0</v>
      </c>
      <c r="T13" s="490"/>
      <c r="U13" s="491">
        <f t="shared" si="3"/>
        <v>0</v>
      </c>
      <c r="V13" s="491"/>
      <c r="W13" s="291">
        <f>IF($C13&gt;0,ROUND((U13*HLOOKUP(CONCATENATE("FY",RIGHT($C$1,4)+3),Rates!$A$4:$Z$28,14,FALSE))+(HLOOKUP(CONCATENATE("FY",RIGHT($C$1,4)+3),Rates!$A$4:$Z$28,8,FALSE)*(('Cover Page'!$G$32-('Cover Page'!$D$32-1))/14)*S13),0),0)</f>
        <v>0</v>
      </c>
      <c r="X13" s="489">
        <v>0</v>
      </c>
      <c r="Y13" s="490"/>
      <c r="Z13" s="491">
        <f t="shared" si="4"/>
        <v>0</v>
      </c>
      <c r="AA13" s="491"/>
      <c r="AB13" s="291">
        <f>IF($C13&gt;0,ROUND((Z13*HLOOKUP(CONCATENATE("FY",RIGHT($C$1,4)+4),Rates!$A$4:$Z$28,14,FALSE))+(HLOOKUP(CONCATENATE("FY",RIGHT($C$1,4)+4),Rates!$A$4:$Z$28,8,FALSE)*(('Cover Page'!$G$33-('Cover Page'!$D$33-1))/14)*X13),0),0)</f>
        <v>0</v>
      </c>
      <c r="AC13" s="279">
        <f>(($C13*(1+'Cover Page'!$I$29))/26)*(('Cover Page'!$G$29-('Cover Page'!$D$29-1))/14)</f>
        <v>0</v>
      </c>
      <c r="AD13" s="279">
        <f>((($C13*(1+'Cover Page'!$I$29))*(1+'Cover Page'!$I$30))/26)*(('Cover Page'!$G$30-('Cover Page'!$D$30-1))/14)</f>
        <v>0</v>
      </c>
      <c r="AE13" s="279">
        <f>(((($C13*(1+'Cover Page'!$I$29))*(1+'Cover Page'!$I$30))*(1+'Cover Page'!$I$31))/26)*(('Cover Page'!$G$31-('Cover Page'!$D$31-1))/14)</f>
        <v>0</v>
      </c>
      <c r="AF13" s="279">
        <f>((((($C13*(1+'Cover Page'!$I$29))*(1+'Cover Page'!$I$30))*(1+'Cover Page'!$I$31))*(1+'Cover Page'!$I$32))/26)*(('Cover Page'!$G$32-('Cover Page'!$D$32-1))/14)</f>
        <v>0</v>
      </c>
      <c r="AG13" s="279">
        <f>(((((($C13*(1+'Cover Page'!$I$29))*(1+'Cover Page'!$I$30))*(1+'Cover Page'!$I$31))*(1+'Cover Page'!$I$32))*(1+'Cover Page'!$I$33))/26)*(('Cover Page'!$G$33-('Cover Page'!$D$33-1))/14)</f>
        <v>0</v>
      </c>
      <c r="AM13" s="69"/>
      <c r="AN13" s="69"/>
    </row>
    <row r="14" spans="1:40">
      <c r="A14" s="193" t="s">
        <v>16</v>
      </c>
      <c r="B14" s="220" t="s">
        <v>68</v>
      </c>
      <c r="C14" s="207">
        <v>0</v>
      </c>
      <c r="D14" s="489">
        <v>0</v>
      </c>
      <c r="E14" s="490"/>
      <c r="F14" s="491">
        <f t="shared" si="0"/>
        <v>0</v>
      </c>
      <c r="G14" s="491"/>
      <c r="H14" s="291">
        <f>IF($C14&gt;0,ROUND((F14*HLOOKUP($C$1,Rates!$A$4:$Z$28,14,FALSE))+(HLOOKUP($C$1,Rates!$A$4:$Z$28,8,FALSE)*(('Cover Page'!$G$29-('Cover Page'!$D$29-1))/14)*D14),0),0)</f>
        <v>0</v>
      </c>
      <c r="I14" s="489">
        <v>0</v>
      </c>
      <c r="J14" s="490"/>
      <c r="K14" s="491">
        <f t="shared" si="1"/>
        <v>0</v>
      </c>
      <c r="L14" s="491"/>
      <c r="M14" s="291">
        <f>IF($C14&gt;0,ROUND((K14*HLOOKUP(CONCATENATE("FY",RIGHT($C$1,4)+1),Rates!$A$4:$Z$28,14,FALSE))+(HLOOKUP(CONCATENATE("FY",RIGHT($C$1,4)+1),Rates!$A$4:$Z$28,8,FALSE)*(('Cover Page'!$G$30-('Cover Page'!$D$30-1))/14)*I14),0),0)</f>
        <v>0</v>
      </c>
      <c r="N14" s="489">
        <v>0</v>
      </c>
      <c r="O14" s="490"/>
      <c r="P14" s="491">
        <f t="shared" si="2"/>
        <v>0</v>
      </c>
      <c r="Q14" s="491"/>
      <c r="R14" s="291">
        <f>IF($C14&gt;0,ROUND((P14*HLOOKUP(CONCATENATE("FY",RIGHT($C$1,4)+2),Rates!$A$4:$Z$28,14,FALSE))+(HLOOKUP(CONCATENATE("FY",RIGHT($C$1,4)+2),Rates!$A$4:$Z$28,8,FALSE)*(('Cover Page'!$G$31-('Cover Page'!$D$31-1))/14)*N14),0),0)</f>
        <v>0</v>
      </c>
      <c r="S14" s="489">
        <v>0</v>
      </c>
      <c r="T14" s="490"/>
      <c r="U14" s="491">
        <f t="shared" si="3"/>
        <v>0</v>
      </c>
      <c r="V14" s="491"/>
      <c r="W14" s="291">
        <f>IF($C14&gt;0,ROUND((U14*HLOOKUP(CONCATENATE("FY",RIGHT($C$1,4)+3),Rates!$A$4:$Z$28,14,FALSE))+(HLOOKUP(CONCATENATE("FY",RIGHT($C$1,4)+3),Rates!$A$4:$Z$28,8,FALSE)*(('Cover Page'!$G$32-('Cover Page'!$D$32-1))/14)*S14),0),0)</f>
        <v>0</v>
      </c>
      <c r="X14" s="489">
        <v>0</v>
      </c>
      <c r="Y14" s="490"/>
      <c r="Z14" s="491">
        <f t="shared" si="4"/>
        <v>0</v>
      </c>
      <c r="AA14" s="491"/>
      <c r="AB14" s="291">
        <f>IF($C14&gt;0,ROUND((Z14*HLOOKUP(CONCATENATE("FY",RIGHT($C$1,4)+4),Rates!$A$4:$Z$28,14,FALSE))+(HLOOKUP(CONCATENATE("FY",RIGHT($C$1,4)+4),Rates!$A$4:$Z$28,8,FALSE)*(('Cover Page'!$G$33-('Cover Page'!$D$33-1))/14)*X14),0),0)</f>
        <v>0</v>
      </c>
      <c r="AC14" s="279">
        <f>(($C14*(1+'Cover Page'!$I$29))/26)*(('Cover Page'!$G$29-('Cover Page'!$D$29-1))/14)</f>
        <v>0</v>
      </c>
      <c r="AD14" s="279">
        <f>((($C14*(1+'Cover Page'!$I$29))*(1+'Cover Page'!$I$30))/26)*(('Cover Page'!$G$30-('Cover Page'!$D$30-1))/14)</f>
        <v>0</v>
      </c>
      <c r="AE14" s="279">
        <f>(((($C14*(1+'Cover Page'!$I$29))*(1+'Cover Page'!$I$30))*(1+'Cover Page'!$I$31))/26)*(('Cover Page'!$G$31-('Cover Page'!$D$31-1))/14)</f>
        <v>0</v>
      </c>
      <c r="AF14" s="279">
        <f>((((($C14*(1+'Cover Page'!$I$29))*(1+'Cover Page'!$I$30))*(1+'Cover Page'!$I$31))*(1+'Cover Page'!$I$32))/26)*(('Cover Page'!$G$32-('Cover Page'!$D$32-1))/14)</f>
        <v>0</v>
      </c>
      <c r="AG14" s="279">
        <f>(((((($C14*(1+'Cover Page'!$I$29))*(1+'Cover Page'!$I$30))*(1+'Cover Page'!$I$31))*(1+'Cover Page'!$I$32))*(1+'Cover Page'!$I$33))/26)*(('Cover Page'!$G$33-('Cover Page'!$D$33-1))/14)</f>
        <v>0</v>
      </c>
      <c r="AM14" s="69"/>
      <c r="AN14" s="69"/>
    </row>
    <row r="15" spans="1:40">
      <c r="A15" s="193" t="s">
        <v>16</v>
      </c>
      <c r="B15" s="220" t="s">
        <v>68</v>
      </c>
      <c r="C15" s="207">
        <v>0</v>
      </c>
      <c r="D15" s="489">
        <v>0</v>
      </c>
      <c r="E15" s="490"/>
      <c r="F15" s="491">
        <f t="shared" si="0"/>
        <v>0</v>
      </c>
      <c r="G15" s="491"/>
      <c r="H15" s="291">
        <f>IF($C15&gt;0,ROUND((F15*HLOOKUP($C$1,Rates!$A$4:$Z$28,14,FALSE))+(HLOOKUP($C$1,Rates!$A$4:$Z$28,8,FALSE)*(('Cover Page'!$G$29-('Cover Page'!$D$29-1))/14)*D15),0),0)</f>
        <v>0</v>
      </c>
      <c r="I15" s="489">
        <v>0</v>
      </c>
      <c r="J15" s="490"/>
      <c r="K15" s="491">
        <f t="shared" si="1"/>
        <v>0</v>
      </c>
      <c r="L15" s="491"/>
      <c r="M15" s="291">
        <f>IF($C15&gt;0,ROUND((K15*HLOOKUP(CONCATENATE("FY",RIGHT($C$1,4)+1),Rates!$A$4:$Z$28,14,FALSE))+(HLOOKUP(CONCATENATE("FY",RIGHT($C$1,4)+1),Rates!$A$4:$Z$28,8,FALSE)*(('Cover Page'!$G$30-('Cover Page'!$D$30-1))/14)*I15),0),0)</f>
        <v>0</v>
      </c>
      <c r="N15" s="489">
        <v>0</v>
      </c>
      <c r="O15" s="490"/>
      <c r="P15" s="491">
        <f t="shared" si="2"/>
        <v>0</v>
      </c>
      <c r="Q15" s="491"/>
      <c r="R15" s="291">
        <f>IF($C15&gt;0,ROUND((P15*HLOOKUP(CONCATENATE("FY",RIGHT($C$1,4)+2),Rates!$A$4:$Z$28,14,FALSE))+(HLOOKUP(CONCATENATE("FY",RIGHT($C$1,4)+2),Rates!$A$4:$Z$28,8,FALSE)*(('Cover Page'!$G$31-('Cover Page'!$D$31-1))/14)*N15),0),0)</f>
        <v>0</v>
      </c>
      <c r="S15" s="489">
        <v>0</v>
      </c>
      <c r="T15" s="490"/>
      <c r="U15" s="491">
        <f t="shared" si="3"/>
        <v>0</v>
      </c>
      <c r="V15" s="491"/>
      <c r="W15" s="291">
        <f>IF($C15&gt;0,ROUND((U15*HLOOKUP(CONCATENATE("FY",RIGHT($C$1,4)+3),Rates!$A$4:$Z$28,14,FALSE))+(HLOOKUP(CONCATENATE("FY",RIGHT($C$1,4)+3),Rates!$A$4:$Z$28,8,FALSE)*(('Cover Page'!$G$32-('Cover Page'!$D$32-1))/14)*S15),0),0)</f>
        <v>0</v>
      </c>
      <c r="X15" s="489">
        <v>0</v>
      </c>
      <c r="Y15" s="490"/>
      <c r="Z15" s="491">
        <f t="shared" si="4"/>
        <v>0</v>
      </c>
      <c r="AA15" s="491"/>
      <c r="AB15" s="291">
        <f>IF($C15&gt;0,ROUND((Z15*HLOOKUP(CONCATENATE("FY",RIGHT($C$1,4)+4),Rates!$A$4:$Z$28,14,FALSE))+(HLOOKUP(CONCATENATE("FY",RIGHT($C$1,4)+4),Rates!$A$4:$Z$28,8,FALSE)*(('Cover Page'!$G$33-('Cover Page'!$D$33-1))/14)*X15),0),0)</f>
        <v>0</v>
      </c>
      <c r="AC15" s="279">
        <f>(($C15*(1+'Cover Page'!$I$29))/26)*(('Cover Page'!$G$29-('Cover Page'!$D$29-1))/14)</f>
        <v>0</v>
      </c>
      <c r="AD15" s="279">
        <f>((($C15*(1+'Cover Page'!$I$29))*(1+'Cover Page'!$I$30))/26)*(('Cover Page'!$G$30-('Cover Page'!$D$30-1))/14)</f>
        <v>0</v>
      </c>
      <c r="AE15" s="279">
        <f>(((($C15*(1+'Cover Page'!$I$29))*(1+'Cover Page'!$I$30))*(1+'Cover Page'!$I$31))/26)*(('Cover Page'!$G$31-('Cover Page'!$D$31-1))/14)</f>
        <v>0</v>
      </c>
      <c r="AF15" s="279">
        <f>((((($C15*(1+'Cover Page'!$I$29))*(1+'Cover Page'!$I$30))*(1+'Cover Page'!$I$31))*(1+'Cover Page'!$I$32))/26)*(('Cover Page'!$G$32-('Cover Page'!$D$32-1))/14)</f>
        <v>0</v>
      </c>
      <c r="AG15" s="279">
        <f>(((((($C15*(1+'Cover Page'!$I$29))*(1+'Cover Page'!$I$30))*(1+'Cover Page'!$I$31))*(1+'Cover Page'!$I$32))*(1+'Cover Page'!$I$33))/26)*(('Cover Page'!$G$33-('Cover Page'!$D$33-1))/14)</f>
        <v>0</v>
      </c>
      <c r="AM15" s="69"/>
      <c r="AN15" s="69"/>
    </row>
    <row r="16" spans="1:40">
      <c r="A16" s="193" t="s">
        <v>16</v>
      </c>
      <c r="B16" s="220" t="s">
        <v>68</v>
      </c>
      <c r="C16" s="207">
        <v>0</v>
      </c>
      <c r="D16" s="489">
        <v>0</v>
      </c>
      <c r="E16" s="490"/>
      <c r="F16" s="491">
        <f t="shared" si="0"/>
        <v>0</v>
      </c>
      <c r="G16" s="491"/>
      <c r="H16" s="291">
        <f>IF($C16&gt;0,ROUND((F16*HLOOKUP($C$1,Rates!$A$4:$Z$28,14,FALSE))+(HLOOKUP($C$1,Rates!$A$4:$Z$28,8,FALSE)*(('Cover Page'!$G$29-('Cover Page'!$D$29-1))/14)*D16),0),0)</f>
        <v>0</v>
      </c>
      <c r="I16" s="489">
        <v>0</v>
      </c>
      <c r="J16" s="490"/>
      <c r="K16" s="491">
        <f t="shared" si="1"/>
        <v>0</v>
      </c>
      <c r="L16" s="491"/>
      <c r="M16" s="291">
        <f>IF($C16&gt;0,ROUND((K16*HLOOKUP(CONCATENATE("FY",RIGHT($C$1,4)+1),Rates!$A$4:$Z$28,14,FALSE))+(HLOOKUP(CONCATENATE("FY",RIGHT($C$1,4)+1),Rates!$A$4:$Z$28,8,FALSE)*(('Cover Page'!$G$30-('Cover Page'!$D$30-1))/14)*I16),0),0)</f>
        <v>0</v>
      </c>
      <c r="N16" s="489">
        <v>0</v>
      </c>
      <c r="O16" s="490"/>
      <c r="P16" s="491">
        <f t="shared" si="2"/>
        <v>0</v>
      </c>
      <c r="Q16" s="491"/>
      <c r="R16" s="291">
        <f>IF($C16&gt;0,ROUND((P16*HLOOKUP(CONCATENATE("FY",RIGHT($C$1,4)+2),Rates!$A$4:$Z$28,14,FALSE))+(HLOOKUP(CONCATENATE("FY",RIGHT($C$1,4)+2),Rates!$A$4:$Z$28,8,FALSE)*(('Cover Page'!$G$31-('Cover Page'!$D$31-1))/14)*N16),0),0)</f>
        <v>0</v>
      </c>
      <c r="S16" s="489">
        <v>0</v>
      </c>
      <c r="T16" s="490"/>
      <c r="U16" s="491">
        <f t="shared" si="3"/>
        <v>0</v>
      </c>
      <c r="V16" s="491"/>
      <c r="W16" s="291">
        <f>IF($C16&gt;0,ROUND((U16*HLOOKUP(CONCATENATE("FY",RIGHT($C$1,4)+3),Rates!$A$4:$Z$28,14,FALSE))+(HLOOKUP(CONCATENATE("FY",RIGHT($C$1,4)+3),Rates!$A$4:$Z$28,8,FALSE)*(('Cover Page'!$G$32-('Cover Page'!$D$32-1))/14)*S16),0),0)</f>
        <v>0</v>
      </c>
      <c r="X16" s="489">
        <v>0</v>
      </c>
      <c r="Y16" s="490"/>
      <c r="Z16" s="491">
        <f t="shared" si="4"/>
        <v>0</v>
      </c>
      <c r="AA16" s="491"/>
      <c r="AB16" s="291">
        <f>IF($C16&gt;0,ROUND((Z16*HLOOKUP(CONCATENATE("FY",RIGHT($C$1,4)+4),Rates!$A$4:$Z$28,14,FALSE))+(HLOOKUP(CONCATENATE("FY",RIGHT($C$1,4)+4),Rates!$A$4:$Z$28,8,FALSE)*(('Cover Page'!$G$33-('Cover Page'!$D$33-1))/14)*X16),0),0)</f>
        <v>0</v>
      </c>
      <c r="AC16" s="279">
        <f>(($C16*(1+'Cover Page'!$I$29))/26)*(('Cover Page'!$G$29-('Cover Page'!$D$29-1))/14)</f>
        <v>0</v>
      </c>
      <c r="AD16" s="279">
        <f>((($C16*(1+'Cover Page'!$I$29))*(1+'Cover Page'!$I$30))/26)*(('Cover Page'!$G$30-('Cover Page'!$D$30-1))/14)</f>
        <v>0</v>
      </c>
      <c r="AE16" s="279">
        <f>(((($C16*(1+'Cover Page'!$I$29))*(1+'Cover Page'!$I$30))*(1+'Cover Page'!$I$31))/26)*(('Cover Page'!$G$31-('Cover Page'!$D$31-1))/14)</f>
        <v>0</v>
      </c>
      <c r="AF16" s="279">
        <f>((((($C16*(1+'Cover Page'!$I$29))*(1+'Cover Page'!$I$30))*(1+'Cover Page'!$I$31))*(1+'Cover Page'!$I$32))/26)*(('Cover Page'!$G$32-('Cover Page'!$D$32-1))/14)</f>
        <v>0</v>
      </c>
      <c r="AG16" s="279">
        <f>(((((($C16*(1+'Cover Page'!$I$29))*(1+'Cover Page'!$I$30))*(1+'Cover Page'!$I$31))*(1+'Cover Page'!$I$32))*(1+'Cover Page'!$I$33))/26)*(('Cover Page'!$G$33-('Cover Page'!$D$33-1))/14)</f>
        <v>0</v>
      </c>
      <c r="AM16" s="69"/>
      <c r="AN16" s="69"/>
    </row>
    <row r="17" spans="1:40">
      <c r="A17" s="193" t="s">
        <v>16</v>
      </c>
      <c r="B17" s="220" t="s">
        <v>68</v>
      </c>
      <c r="C17" s="207">
        <v>0</v>
      </c>
      <c r="D17" s="489">
        <v>0</v>
      </c>
      <c r="E17" s="490"/>
      <c r="F17" s="491">
        <f t="shared" si="0"/>
        <v>0</v>
      </c>
      <c r="G17" s="491"/>
      <c r="H17" s="291">
        <f>IF($C17&gt;0,ROUND((F17*HLOOKUP($C$1,Rates!$A$4:$Z$28,14,FALSE))+(HLOOKUP($C$1,Rates!$A$4:$Z$28,8,FALSE)*(('Cover Page'!$G$29-('Cover Page'!$D$29-1))/14)*D17),0),0)</f>
        <v>0</v>
      </c>
      <c r="I17" s="489">
        <v>0</v>
      </c>
      <c r="J17" s="490"/>
      <c r="K17" s="491">
        <f t="shared" si="1"/>
        <v>0</v>
      </c>
      <c r="L17" s="491"/>
      <c r="M17" s="291">
        <f>IF($C17&gt;0,ROUND((K17*HLOOKUP(CONCATENATE("FY",RIGHT($C$1,4)+1),Rates!$A$4:$Z$28,14,FALSE))+(HLOOKUP(CONCATENATE("FY",RIGHT($C$1,4)+1),Rates!$A$4:$Z$28,8,FALSE)*(('Cover Page'!$G$30-('Cover Page'!$D$30-1))/14)*I17),0),0)</f>
        <v>0</v>
      </c>
      <c r="N17" s="489">
        <v>0</v>
      </c>
      <c r="O17" s="490"/>
      <c r="P17" s="491">
        <f t="shared" si="2"/>
        <v>0</v>
      </c>
      <c r="Q17" s="491"/>
      <c r="R17" s="291">
        <f>IF($C17&gt;0,ROUND((P17*HLOOKUP(CONCATENATE("FY",RIGHT($C$1,4)+2),Rates!$A$4:$Z$28,14,FALSE))+(HLOOKUP(CONCATENATE("FY",RIGHT($C$1,4)+2),Rates!$A$4:$Z$28,8,FALSE)*(('Cover Page'!$G$31-('Cover Page'!$D$31-1))/14)*N17),0),0)</f>
        <v>0</v>
      </c>
      <c r="S17" s="489">
        <v>0</v>
      </c>
      <c r="T17" s="490"/>
      <c r="U17" s="491">
        <f t="shared" si="3"/>
        <v>0</v>
      </c>
      <c r="V17" s="491"/>
      <c r="W17" s="291">
        <f>IF($C17&gt;0,ROUND((U17*HLOOKUP(CONCATENATE("FY",RIGHT($C$1,4)+3),Rates!$A$4:$Z$28,14,FALSE))+(HLOOKUP(CONCATENATE("FY",RIGHT($C$1,4)+3),Rates!$A$4:$Z$28,8,FALSE)*(('Cover Page'!$G$32-('Cover Page'!$D$32-1))/14)*S17),0),0)</f>
        <v>0</v>
      </c>
      <c r="X17" s="489">
        <v>0</v>
      </c>
      <c r="Y17" s="490"/>
      <c r="Z17" s="491">
        <f t="shared" si="4"/>
        <v>0</v>
      </c>
      <c r="AA17" s="491"/>
      <c r="AB17" s="291">
        <f>IF($C17&gt;0,ROUND((Z17*HLOOKUP(CONCATENATE("FY",RIGHT($C$1,4)+4),Rates!$A$4:$Z$28,14,FALSE))+(HLOOKUP(CONCATENATE("FY",RIGHT($C$1,4)+4),Rates!$A$4:$Z$28,8,FALSE)*(('Cover Page'!$G$33-('Cover Page'!$D$33-1))/14)*X17),0),0)</f>
        <v>0</v>
      </c>
      <c r="AC17" s="279">
        <f>(($C17*(1+'Cover Page'!$I$29))/26)*(('Cover Page'!$G$29-('Cover Page'!$D$29-1))/14)</f>
        <v>0</v>
      </c>
      <c r="AD17" s="279">
        <f>((($C17*(1+'Cover Page'!$I$29))*(1+'Cover Page'!$I$30))/26)*(('Cover Page'!$G$30-('Cover Page'!$D$30-1))/14)</f>
        <v>0</v>
      </c>
      <c r="AE17" s="279">
        <f>(((($C17*(1+'Cover Page'!$I$29))*(1+'Cover Page'!$I$30))*(1+'Cover Page'!$I$31))/26)*(('Cover Page'!$G$31-('Cover Page'!$D$31-1))/14)</f>
        <v>0</v>
      </c>
      <c r="AF17" s="279">
        <f>((((($C17*(1+'Cover Page'!$I$29))*(1+'Cover Page'!$I$30))*(1+'Cover Page'!$I$31))*(1+'Cover Page'!$I$32))/26)*(('Cover Page'!$G$32-('Cover Page'!$D$32-1))/14)</f>
        <v>0</v>
      </c>
      <c r="AG17" s="279">
        <f>(((((($C17*(1+'Cover Page'!$I$29))*(1+'Cover Page'!$I$30))*(1+'Cover Page'!$I$31))*(1+'Cover Page'!$I$32))*(1+'Cover Page'!$I$33))/26)*(('Cover Page'!$G$33-('Cover Page'!$D$33-1))/14)</f>
        <v>0</v>
      </c>
      <c r="AM17" s="69"/>
      <c r="AN17" s="69"/>
    </row>
    <row r="18" spans="1:40">
      <c r="A18" s="193" t="s">
        <v>16</v>
      </c>
      <c r="B18" s="220" t="s">
        <v>68</v>
      </c>
      <c r="C18" s="207">
        <v>0</v>
      </c>
      <c r="D18" s="489">
        <v>0</v>
      </c>
      <c r="E18" s="490"/>
      <c r="F18" s="491">
        <f t="shared" si="0"/>
        <v>0</v>
      </c>
      <c r="G18" s="491"/>
      <c r="H18" s="291">
        <f>IF($C18&gt;0,ROUND((F18*HLOOKUP($C$1,Rates!$A$4:$Z$28,14,FALSE))+(HLOOKUP($C$1,Rates!$A$4:$Z$28,8,FALSE)*(('Cover Page'!$G$29-('Cover Page'!$D$29-1))/14)*D18),0),0)</f>
        <v>0</v>
      </c>
      <c r="I18" s="489">
        <v>0</v>
      </c>
      <c r="J18" s="490"/>
      <c r="K18" s="491">
        <f t="shared" si="1"/>
        <v>0</v>
      </c>
      <c r="L18" s="491"/>
      <c r="M18" s="291">
        <f>IF($C18&gt;0,ROUND((K18*HLOOKUP(CONCATENATE("FY",RIGHT($C$1,4)+1),Rates!$A$4:$Z$28,14,FALSE))+(HLOOKUP(CONCATENATE("FY",RIGHT($C$1,4)+1),Rates!$A$4:$Z$28,8,FALSE)*(('Cover Page'!$G$30-('Cover Page'!$D$30-1))/14)*I18),0),0)</f>
        <v>0</v>
      </c>
      <c r="N18" s="489">
        <v>0</v>
      </c>
      <c r="O18" s="490"/>
      <c r="P18" s="491">
        <f t="shared" si="2"/>
        <v>0</v>
      </c>
      <c r="Q18" s="491"/>
      <c r="R18" s="291">
        <f>IF($C18&gt;0,ROUND((P18*HLOOKUP(CONCATENATE("FY",RIGHT($C$1,4)+2),Rates!$A$4:$Z$28,14,FALSE))+(HLOOKUP(CONCATENATE("FY",RIGHT($C$1,4)+2),Rates!$A$4:$Z$28,8,FALSE)*(('Cover Page'!$G$31-('Cover Page'!$D$31-1))/14)*N18),0),0)</f>
        <v>0</v>
      </c>
      <c r="S18" s="489">
        <v>0</v>
      </c>
      <c r="T18" s="490"/>
      <c r="U18" s="491">
        <f t="shared" si="3"/>
        <v>0</v>
      </c>
      <c r="V18" s="491"/>
      <c r="W18" s="291">
        <f>IF($C18&gt;0,ROUND((U18*HLOOKUP(CONCATENATE("FY",RIGHT($C$1,4)+3),Rates!$A$4:$Z$28,14,FALSE))+(HLOOKUP(CONCATENATE("FY",RIGHT($C$1,4)+3),Rates!$A$4:$Z$28,8,FALSE)*(('Cover Page'!$G$32-('Cover Page'!$D$32-1))/14)*S18),0),0)</f>
        <v>0</v>
      </c>
      <c r="X18" s="489">
        <v>0</v>
      </c>
      <c r="Y18" s="490"/>
      <c r="Z18" s="491">
        <f t="shared" si="4"/>
        <v>0</v>
      </c>
      <c r="AA18" s="491"/>
      <c r="AB18" s="291">
        <f>IF($C18&gt;0,ROUND((Z18*HLOOKUP(CONCATENATE("FY",RIGHT($C$1,4)+4),Rates!$A$4:$Z$28,14,FALSE))+(HLOOKUP(CONCATENATE("FY",RIGHT($C$1,4)+4),Rates!$A$4:$Z$28,8,FALSE)*(('Cover Page'!$G$33-('Cover Page'!$D$33-1))/14)*X18),0),0)</f>
        <v>0</v>
      </c>
      <c r="AC18" s="279">
        <f>(($C18*(1+'Cover Page'!$I$29))/26)*(('Cover Page'!$G$29-('Cover Page'!$D$29-1))/14)</f>
        <v>0</v>
      </c>
      <c r="AD18" s="279">
        <f>((($C18*(1+'Cover Page'!$I$29))*(1+'Cover Page'!$I$30))/26)*(('Cover Page'!$G$30-('Cover Page'!$D$30-1))/14)</f>
        <v>0</v>
      </c>
      <c r="AE18" s="279">
        <f>(((($C18*(1+'Cover Page'!$I$29))*(1+'Cover Page'!$I$30))*(1+'Cover Page'!$I$31))/26)*(('Cover Page'!$G$31-('Cover Page'!$D$31-1))/14)</f>
        <v>0</v>
      </c>
      <c r="AF18" s="279">
        <f>((((($C18*(1+'Cover Page'!$I$29))*(1+'Cover Page'!$I$30))*(1+'Cover Page'!$I$31))*(1+'Cover Page'!$I$32))/26)*(('Cover Page'!$G$32-('Cover Page'!$D$32-1))/14)</f>
        <v>0</v>
      </c>
      <c r="AG18" s="279">
        <f>(((((($C18*(1+'Cover Page'!$I$29))*(1+'Cover Page'!$I$30))*(1+'Cover Page'!$I$31))*(1+'Cover Page'!$I$32))*(1+'Cover Page'!$I$33))/26)*(('Cover Page'!$G$33-('Cover Page'!$D$33-1))/14)</f>
        <v>0</v>
      </c>
      <c r="AM18" s="69"/>
      <c r="AN18" s="69"/>
    </row>
    <row r="19" spans="1:40">
      <c r="A19" s="193" t="s">
        <v>16</v>
      </c>
      <c r="B19" s="220" t="s">
        <v>68</v>
      </c>
      <c r="C19" s="207">
        <v>0</v>
      </c>
      <c r="D19" s="489">
        <v>0</v>
      </c>
      <c r="E19" s="490"/>
      <c r="F19" s="491">
        <f t="shared" si="0"/>
        <v>0</v>
      </c>
      <c r="G19" s="491"/>
      <c r="H19" s="291">
        <f>IF($C19&gt;0,ROUND((F19*HLOOKUP($C$1,Rates!$A$4:$Z$28,14,FALSE))+(HLOOKUP($C$1,Rates!$A$4:$Z$28,8,FALSE)*(('Cover Page'!$G$29-('Cover Page'!$D$29-1))/14)*D19),0),0)</f>
        <v>0</v>
      </c>
      <c r="I19" s="489">
        <v>0</v>
      </c>
      <c r="J19" s="490"/>
      <c r="K19" s="491">
        <f t="shared" si="1"/>
        <v>0</v>
      </c>
      <c r="L19" s="491"/>
      <c r="M19" s="291">
        <f>IF($C19&gt;0,ROUND((K19*HLOOKUP(CONCATENATE("FY",RIGHT($C$1,4)+1),Rates!$A$4:$Z$28,14,FALSE))+(HLOOKUP(CONCATENATE("FY",RIGHT($C$1,4)+1),Rates!$A$4:$Z$28,8,FALSE)*(('Cover Page'!$G$30-('Cover Page'!$D$30-1))/14)*I19),0),0)</f>
        <v>0</v>
      </c>
      <c r="N19" s="489">
        <v>0</v>
      </c>
      <c r="O19" s="490"/>
      <c r="P19" s="491">
        <f t="shared" si="2"/>
        <v>0</v>
      </c>
      <c r="Q19" s="491"/>
      <c r="R19" s="291">
        <f>IF($C19&gt;0,ROUND((P19*HLOOKUP(CONCATENATE("FY",RIGHT($C$1,4)+2),Rates!$A$4:$Z$28,14,FALSE))+(HLOOKUP(CONCATENATE("FY",RIGHT($C$1,4)+2),Rates!$A$4:$Z$28,8,FALSE)*(('Cover Page'!$G$31-('Cover Page'!$D$31-1))/14)*N19),0),0)</f>
        <v>0</v>
      </c>
      <c r="S19" s="489">
        <v>0</v>
      </c>
      <c r="T19" s="490"/>
      <c r="U19" s="491">
        <f t="shared" si="3"/>
        <v>0</v>
      </c>
      <c r="V19" s="491"/>
      <c r="W19" s="291">
        <f>IF($C19&gt;0,ROUND((U19*HLOOKUP(CONCATENATE("FY",RIGHT($C$1,4)+3),Rates!$A$4:$Z$28,14,FALSE))+(HLOOKUP(CONCATENATE("FY",RIGHT($C$1,4)+3),Rates!$A$4:$Z$28,8,FALSE)*(('Cover Page'!$G$32-('Cover Page'!$D$32-1))/14)*S19),0),0)</f>
        <v>0</v>
      </c>
      <c r="X19" s="489">
        <v>0</v>
      </c>
      <c r="Y19" s="490"/>
      <c r="Z19" s="491">
        <f t="shared" si="4"/>
        <v>0</v>
      </c>
      <c r="AA19" s="491"/>
      <c r="AB19" s="291">
        <f>IF($C19&gt;0,ROUND((Z19*HLOOKUP(CONCATENATE("FY",RIGHT($C$1,4)+4),Rates!$A$4:$Z$28,14,FALSE))+(HLOOKUP(CONCATENATE("FY",RIGHT($C$1,4)+4),Rates!$A$4:$Z$28,8,FALSE)*(('Cover Page'!$G$33-('Cover Page'!$D$33-1))/14)*X19),0),0)</f>
        <v>0</v>
      </c>
      <c r="AC19" s="279">
        <f>(($C19*(1+'Cover Page'!$I$29))/26)*(('Cover Page'!$G$29-('Cover Page'!$D$29-1))/14)</f>
        <v>0</v>
      </c>
      <c r="AD19" s="279">
        <f>((($C19*(1+'Cover Page'!$I$29))*(1+'Cover Page'!$I$30))/26)*(('Cover Page'!$G$30-('Cover Page'!$D$30-1))/14)</f>
        <v>0</v>
      </c>
      <c r="AE19" s="279">
        <f>(((($C19*(1+'Cover Page'!$I$29))*(1+'Cover Page'!$I$30))*(1+'Cover Page'!$I$31))/26)*(('Cover Page'!$G$31-('Cover Page'!$D$31-1))/14)</f>
        <v>0</v>
      </c>
      <c r="AF19" s="279">
        <f>((((($C19*(1+'Cover Page'!$I$29))*(1+'Cover Page'!$I$30))*(1+'Cover Page'!$I$31))*(1+'Cover Page'!$I$32))/26)*(('Cover Page'!$G$32-('Cover Page'!$D$32-1))/14)</f>
        <v>0</v>
      </c>
      <c r="AG19" s="279">
        <f>(((((($C19*(1+'Cover Page'!$I$29))*(1+'Cover Page'!$I$30))*(1+'Cover Page'!$I$31))*(1+'Cover Page'!$I$32))*(1+'Cover Page'!$I$33))/26)*(('Cover Page'!$G$33-('Cover Page'!$D$33-1))/14)</f>
        <v>0</v>
      </c>
    </row>
    <row r="20" spans="1:40">
      <c r="A20" s="193" t="s">
        <v>16</v>
      </c>
      <c r="B20" s="220" t="s">
        <v>68</v>
      </c>
      <c r="C20" s="207">
        <v>0</v>
      </c>
      <c r="D20" s="489">
        <v>0</v>
      </c>
      <c r="E20" s="490"/>
      <c r="F20" s="491">
        <f t="shared" si="0"/>
        <v>0</v>
      </c>
      <c r="G20" s="491"/>
      <c r="H20" s="291">
        <f>IF($C20&gt;0,ROUND((F20*HLOOKUP($C$1,Rates!$A$4:$Z$28,14,FALSE))+(HLOOKUP($C$1,Rates!$A$4:$Z$28,8,FALSE)*(('Cover Page'!$G$29-('Cover Page'!$D$29-1))/14)*D20),0),0)</f>
        <v>0</v>
      </c>
      <c r="I20" s="489">
        <v>0</v>
      </c>
      <c r="J20" s="490"/>
      <c r="K20" s="491">
        <f t="shared" si="1"/>
        <v>0</v>
      </c>
      <c r="L20" s="491"/>
      <c r="M20" s="291">
        <f>IF($C20&gt;0,ROUND((K20*HLOOKUP(CONCATENATE("FY",RIGHT($C$1,4)+1),Rates!$A$4:$Z$28,14,FALSE))+(HLOOKUP(CONCATENATE("FY",RIGHT($C$1,4)+1),Rates!$A$4:$Z$28,8,FALSE)*(('Cover Page'!$G$30-('Cover Page'!$D$30-1))/14)*I20),0),0)</f>
        <v>0</v>
      </c>
      <c r="N20" s="489">
        <v>0</v>
      </c>
      <c r="O20" s="490"/>
      <c r="P20" s="491">
        <f t="shared" si="2"/>
        <v>0</v>
      </c>
      <c r="Q20" s="491"/>
      <c r="R20" s="291">
        <f>IF($C20&gt;0,ROUND((P20*HLOOKUP(CONCATENATE("FY",RIGHT($C$1,4)+2),Rates!$A$4:$Z$28,14,FALSE))+(HLOOKUP(CONCATENATE("FY",RIGHT($C$1,4)+2),Rates!$A$4:$Z$28,8,FALSE)*(('Cover Page'!$G$31-('Cover Page'!$D$31-1))/14)*N20),0),0)</f>
        <v>0</v>
      </c>
      <c r="S20" s="489">
        <v>0</v>
      </c>
      <c r="T20" s="490"/>
      <c r="U20" s="491">
        <f t="shared" si="3"/>
        <v>0</v>
      </c>
      <c r="V20" s="491"/>
      <c r="W20" s="291">
        <f>IF($C20&gt;0,ROUND((U20*HLOOKUP(CONCATENATE("FY",RIGHT($C$1,4)+3),Rates!$A$4:$Z$28,14,FALSE))+(HLOOKUP(CONCATENATE("FY",RIGHT($C$1,4)+3),Rates!$A$4:$Z$28,8,FALSE)*(('Cover Page'!$G$32-('Cover Page'!$D$32-1))/14)*S20),0),0)</f>
        <v>0</v>
      </c>
      <c r="X20" s="489">
        <v>0</v>
      </c>
      <c r="Y20" s="490"/>
      <c r="Z20" s="491">
        <f t="shared" si="4"/>
        <v>0</v>
      </c>
      <c r="AA20" s="491"/>
      <c r="AB20" s="291">
        <f>IF($C20&gt;0,ROUND((Z20*HLOOKUP(CONCATENATE("FY",RIGHT($C$1,4)+4),Rates!$A$4:$Z$28,14,FALSE))+(HLOOKUP(CONCATENATE("FY",RIGHT($C$1,4)+4),Rates!$A$4:$Z$28,8,FALSE)*(('Cover Page'!$G$33-('Cover Page'!$D$33-1))/14)*X20),0),0)</f>
        <v>0</v>
      </c>
      <c r="AC20" s="279">
        <f>(($C20*(1+'Cover Page'!$I$29))/26)*(('Cover Page'!$G$29-('Cover Page'!$D$29-1))/14)</f>
        <v>0</v>
      </c>
      <c r="AD20" s="279">
        <f>((($C20*(1+'Cover Page'!$I$29))*(1+'Cover Page'!$I$30))/26)*(('Cover Page'!$G$30-('Cover Page'!$D$30-1))/14)</f>
        <v>0</v>
      </c>
      <c r="AE20" s="279">
        <f>(((($C20*(1+'Cover Page'!$I$29))*(1+'Cover Page'!$I$30))*(1+'Cover Page'!$I$31))/26)*(('Cover Page'!$G$31-('Cover Page'!$D$31-1))/14)</f>
        <v>0</v>
      </c>
      <c r="AF20" s="279">
        <f>((((($C20*(1+'Cover Page'!$I$29))*(1+'Cover Page'!$I$30))*(1+'Cover Page'!$I$31))*(1+'Cover Page'!$I$32))/26)*(('Cover Page'!$G$32-('Cover Page'!$D$32-1))/14)</f>
        <v>0</v>
      </c>
      <c r="AG20" s="279">
        <f>(((((($C20*(1+'Cover Page'!$I$29))*(1+'Cover Page'!$I$30))*(1+'Cover Page'!$I$31))*(1+'Cover Page'!$I$32))*(1+'Cover Page'!$I$33))/26)*(('Cover Page'!$G$33-('Cover Page'!$D$33-1))/14)</f>
        <v>0</v>
      </c>
    </row>
    <row r="21" spans="1:40">
      <c r="A21" s="193" t="s">
        <v>16</v>
      </c>
      <c r="B21" s="220" t="s">
        <v>68</v>
      </c>
      <c r="C21" s="207">
        <v>0</v>
      </c>
      <c r="D21" s="489">
        <v>0</v>
      </c>
      <c r="E21" s="490"/>
      <c r="F21" s="491">
        <f t="shared" si="0"/>
        <v>0</v>
      </c>
      <c r="G21" s="491"/>
      <c r="H21" s="291">
        <f>IF($C21&gt;0,ROUND((F21*HLOOKUP($C$1,Rates!$A$4:$Z$28,14,FALSE))+(HLOOKUP($C$1,Rates!$A$4:$Z$28,8,FALSE)*(('Cover Page'!$G$29-('Cover Page'!$D$29-1))/14)*D21),0),0)</f>
        <v>0</v>
      </c>
      <c r="I21" s="489">
        <v>0</v>
      </c>
      <c r="J21" s="490"/>
      <c r="K21" s="491">
        <f t="shared" si="1"/>
        <v>0</v>
      </c>
      <c r="L21" s="491"/>
      <c r="M21" s="291">
        <f>IF($C21&gt;0,ROUND((K21*HLOOKUP(CONCATENATE("FY",RIGHT($C$1,4)+1),Rates!$A$4:$Z$28,14,FALSE))+(HLOOKUP(CONCATENATE("FY",RIGHT($C$1,4)+1),Rates!$A$4:$Z$28,8,FALSE)*(('Cover Page'!$G$30-('Cover Page'!$D$30-1))/14)*I21),0),0)</f>
        <v>0</v>
      </c>
      <c r="N21" s="489">
        <v>0</v>
      </c>
      <c r="O21" s="490"/>
      <c r="P21" s="491">
        <f t="shared" si="2"/>
        <v>0</v>
      </c>
      <c r="Q21" s="491"/>
      <c r="R21" s="291">
        <f>IF($C21&gt;0,ROUND((P21*HLOOKUP(CONCATENATE("FY",RIGHT($C$1,4)+2),Rates!$A$4:$Z$28,14,FALSE))+(HLOOKUP(CONCATENATE("FY",RIGHT($C$1,4)+2),Rates!$A$4:$Z$28,8,FALSE)*(('Cover Page'!$G$31-('Cover Page'!$D$31-1))/14)*N21),0),0)</f>
        <v>0</v>
      </c>
      <c r="S21" s="489">
        <v>0</v>
      </c>
      <c r="T21" s="490"/>
      <c r="U21" s="491">
        <f t="shared" si="3"/>
        <v>0</v>
      </c>
      <c r="V21" s="491"/>
      <c r="W21" s="291">
        <f>IF($C21&gt;0,ROUND((U21*HLOOKUP(CONCATENATE("FY",RIGHT($C$1,4)+3),Rates!$A$4:$Z$28,14,FALSE))+(HLOOKUP(CONCATENATE("FY",RIGHT($C$1,4)+3),Rates!$A$4:$Z$28,8,FALSE)*(('Cover Page'!$G$32-('Cover Page'!$D$32-1))/14)*S21),0),0)</f>
        <v>0</v>
      </c>
      <c r="X21" s="489">
        <v>0</v>
      </c>
      <c r="Y21" s="490"/>
      <c r="Z21" s="491">
        <f t="shared" si="4"/>
        <v>0</v>
      </c>
      <c r="AA21" s="491"/>
      <c r="AB21" s="291">
        <f>IF($C21&gt;0,ROUND((Z21*HLOOKUP(CONCATENATE("FY",RIGHT($C$1,4)+4),Rates!$A$4:$Z$28,14,FALSE))+(HLOOKUP(CONCATENATE("FY",RIGHT($C$1,4)+4),Rates!$A$4:$Z$28,8,FALSE)*(('Cover Page'!$G$33-('Cover Page'!$D$33-1))/14)*X21),0),0)</f>
        <v>0</v>
      </c>
      <c r="AC21" s="279">
        <f>(($C21*(1+'Cover Page'!$I$29))/26)*(('Cover Page'!$G$29-('Cover Page'!$D$29-1))/14)</f>
        <v>0</v>
      </c>
      <c r="AD21" s="279">
        <f>((($C21*(1+'Cover Page'!$I$29))*(1+'Cover Page'!$I$30))/26)*(('Cover Page'!$G$30-('Cover Page'!$D$30-1))/14)</f>
        <v>0</v>
      </c>
      <c r="AE21" s="279">
        <f>(((($C21*(1+'Cover Page'!$I$29))*(1+'Cover Page'!$I$30))*(1+'Cover Page'!$I$31))/26)*(('Cover Page'!$G$31-('Cover Page'!$D$31-1))/14)</f>
        <v>0</v>
      </c>
      <c r="AF21" s="279">
        <f>((((($C21*(1+'Cover Page'!$I$29))*(1+'Cover Page'!$I$30))*(1+'Cover Page'!$I$31))*(1+'Cover Page'!$I$32))/26)*(('Cover Page'!$G$32-('Cover Page'!$D$32-1))/14)</f>
        <v>0</v>
      </c>
      <c r="AG21" s="279">
        <f>(((((($C21*(1+'Cover Page'!$I$29))*(1+'Cover Page'!$I$30))*(1+'Cover Page'!$I$31))*(1+'Cover Page'!$I$32))*(1+'Cover Page'!$I$33))/26)*(('Cover Page'!$G$33-('Cover Page'!$D$33-1))/14)</f>
        <v>0</v>
      </c>
    </row>
    <row r="22" spans="1:40">
      <c r="A22" s="193" t="s">
        <v>16</v>
      </c>
      <c r="B22" s="220" t="s">
        <v>68</v>
      </c>
      <c r="C22" s="207">
        <v>0</v>
      </c>
      <c r="D22" s="489">
        <v>0</v>
      </c>
      <c r="E22" s="490"/>
      <c r="F22" s="491">
        <f t="shared" si="0"/>
        <v>0</v>
      </c>
      <c r="G22" s="491"/>
      <c r="H22" s="291">
        <f>IF($C22&gt;0,ROUND((F22*HLOOKUP($C$1,Rates!$A$4:$Z$28,14,FALSE))+(HLOOKUP($C$1,Rates!$A$4:$Z$28,8,FALSE)*(('Cover Page'!$G$29-('Cover Page'!$D$29-1))/14)*D22),0),0)</f>
        <v>0</v>
      </c>
      <c r="I22" s="489">
        <v>0</v>
      </c>
      <c r="J22" s="490"/>
      <c r="K22" s="491">
        <f t="shared" si="1"/>
        <v>0</v>
      </c>
      <c r="L22" s="491"/>
      <c r="M22" s="291">
        <f>IF($C22&gt;0,ROUND((K22*HLOOKUP(CONCATENATE("FY",RIGHT($C$1,4)+1),Rates!$A$4:$Z$28,14,FALSE))+(HLOOKUP(CONCATENATE("FY",RIGHT($C$1,4)+1),Rates!$A$4:$Z$28,8,FALSE)*(('Cover Page'!$G$30-('Cover Page'!$D$30-1))/14)*I22),0),0)</f>
        <v>0</v>
      </c>
      <c r="N22" s="489">
        <v>0</v>
      </c>
      <c r="O22" s="490"/>
      <c r="P22" s="491">
        <f t="shared" si="2"/>
        <v>0</v>
      </c>
      <c r="Q22" s="491"/>
      <c r="R22" s="291">
        <f>IF($C22&gt;0,ROUND((P22*HLOOKUP(CONCATENATE("FY",RIGHT($C$1,4)+2),Rates!$A$4:$Z$28,14,FALSE))+(HLOOKUP(CONCATENATE("FY",RIGHT($C$1,4)+2),Rates!$A$4:$Z$28,8,FALSE)*(('Cover Page'!$G$31-('Cover Page'!$D$31-1))/14)*N22),0),0)</f>
        <v>0</v>
      </c>
      <c r="S22" s="489">
        <v>0</v>
      </c>
      <c r="T22" s="490"/>
      <c r="U22" s="491">
        <f t="shared" si="3"/>
        <v>0</v>
      </c>
      <c r="V22" s="491"/>
      <c r="W22" s="291">
        <f>IF($C22&gt;0,ROUND((U22*HLOOKUP(CONCATENATE("FY",RIGHT($C$1,4)+3),Rates!$A$4:$Z$28,14,FALSE))+(HLOOKUP(CONCATENATE("FY",RIGHT($C$1,4)+3),Rates!$A$4:$Z$28,8,FALSE)*(('Cover Page'!$G$32-('Cover Page'!$D$32-1))/14)*S22),0),0)</f>
        <v>0</v>
      </c>
      <c r="X22" s="489">
        <v>0</v>
      </c>
      <c r="Y22" s="490"/>
      <c r="Z22" s="491">
        <f t="shared" si="4"/>
        <v>0</v>
      </c>
      <c r="AA22" s="491"/>
      <c r="AB22" s="291">
        <f>IF($C22&gt;0,ROUND((Z22*HLOOKUP(CONCATENATE("FY",RIGHT($C$1,4)+4),Rates!$A$4:$Z$28,14,FALSE))+(HLOOKUP(CONCATENATE("FY",RIGHT($C$1,4)+4),Rates!$A$4:$Z$28,8,FALSE)*(('Cover Page'!$G$33-('Cover Page'!$D$33-1))/14)*X22),0),0)</f>
        <v>0</v>
      </c>
      <c r="AC22" s="279">
        <f>(($C22*(1+'Cover Page'!$I$29))/26)*(('Cover Page'!$G$29-('Cover Page'!$D$29-1))/14)</f>
        <v>0</v>
      </c>
      <c r="AD22" s="279">
        <f>((($C22*(1+'Cover Page'!$I$29))*(1+'Cover Page'!$I$30))/26)*(('Cover Page'!$G$30-('Cover Page'!$D$30-1))/14)</f>
        <v>0</v>
      </c>
      <c r="AE22" s="279">
        <f>(((($C22*(1+'Cover Page'!$I$29))*(1+'Cover Page'!$I$30))*(1+'Cover Page'!$I$31))/26)*(('Cover Page'!$G$31-('Cover Page'!$D$31-1))/14)</f>
        <v>0</v>
      </c>
      <c r="AF22" s="279">
        <f>((((($C22*(1+'Cover Page'!$I$29))*(1+'Cover Page'!$I$30))*(1+'Cover Page'!$I$31))*(1+'Cover Page'!$I$32))/26)*(('Cover Page'!$G$32-('Cover Page'!$D$32-1))/14)</f>
        <v>0</v>
      </c>
      <c r="AG22" s="279">
        <f>(((((($C22*(1+'Cover Page'!$I$29))*(1+'Cover Page'!$I$30))*(1+'Cover Page'!$I$31))*(1+'Cover Page'!$I$32))*(1+'Cover Page'!$I$33))/26)*(('Cover Page'!$G$33-('Cover Page'!$D$33-1))/14)</f>
        <v>0</v>
      </c>
    </row>
    <row r="23" spans="1:40" ht="15" thickBot="1">
      <c r="A23" s="194" t="s">
        <v>16</v>
      </c>
      <c r="B23" s="195" t="s">
        <v>68</v>
      </c>
      <c r="C23" s="208">
        <v>0</v>
      </c>
      <c r="D23" s="508">
        <v>0</v>
      </c>
      <c r="E23" s="509"/>
      <c r="F23" s="485">
        <f t="shared" si="0"/>
        <v>0</v>
      </c>
      <c r="G23" s="485"/>
      <c r="H23" s="292">
        <f>IF($C23&gt;0,ROUND((F23*HLOOKUP($C$1,Rates!$A$4:$Z$28,14,FALSE))+(HLOOKUP($C$1,Rates!$A$4:$Z$28,8,FALSE)*(('Cover Page'!$G$29-('Cover Page'!$D$29-1))/14)*D23),0),0)</f>
        <v>0</v>
      </c>
      <c r="I23" s="508">
        <v>0</v>
      </c>
      <c r="J23" s="509"/>
      <c r="K23" s="485">
        <f t="shared" si="1"/>
        <v>0</v>
      </c>
      <c r="L23" s="485"/>
      <c r="M23" s="292">
        <f>IF($C23&gt;0,ROUND((K23*HLOOKUP(CONCATENATE("FY",RIGHT($C$1,4)+1),Rates!$A$4:$Z$28,14,FALSE))+(HLOOKUP(CONCATENATE("FY",RIGHT($C$1,4)+1),Rates!$A$4:$Z$28,8,FALSE)*(('Cover Page'!$G$30-('Cover Page'!$D$30-1))/14)*I23),0),0)</f>
        <v>0</v>
      </c>
      <c r="N23" s="508">
        <v>0</v>
      </c>
      <c r="O23" s="509"/>
      <c r="P23" s="485">
        <f t="shared" si="2"/>
        <v>0</v>
      </c>
      <c r="Q23" s="485"/>
      <c r="R23" s="292">
        <f>IF($C23&gt;0,ROUND((P23*HLOOKUP(CONCATENATE("FY",RIGHT($C$1,4)+2),Rates!$A$4:$Z$28,14,FALSE))+(HLOOKUP(CONCATENATE("FY",RIGHT($C$1,4)+2),Rates!$A$4:$Z$28,8,FALSE)*(('Cover Page'!$G$31-('Cover Page'!$D$31-1))/14)*N23),0),0)</f>
        <v>0</v>
      </c>
      <c r="S23" s="508">
        <v>0</v>
      </c>
      <c r="T23" s="509"/>
      <c r="U23" s="485">
        <f t="shared" si="3"/>
        <v>0</v>
      </c>
      <c r="V23" s="485"/>
      <c r="W23" s="292">
        <f>IF($C23&gt;0,ROUND((U23*HLOOKUP(CONCATENATE("FY",RIGHT($C$1,4)+3),Rates!$A$4:$Z$28,14,FALSE))+(HLOOKUP(CONCATENATE("FY",RIGHT($C$1,4)+3),Rates!$A$4:$Z$28,8,FALSE)*(('Cover Page'!$G$32-('Cover Page'!$D$32-1))/14)*S23),0),0)</f>
        <v>0</v>
      </c>
      <c r="X23" s="508">
        <v>0</v>
      </c>
      <c r="Y23" s="509"/>
      <c r="Z23" s="485">
        <f t="shared" si="4"/>
        <v>0</v>
      </c>
      <c r="AA23" s="485"/>
      <c r="AB23" s="292">
        <f>IF($C23&gt;0,ROUND((Z23*HLOOKUP(CONCATENATE("FY",RIGHT($C$1,4)+4),Rates!$A$4:$Z$28,14,FALSE))+(HLOOKUP(CONCATENATE("FY",RIGHT($C$1,4)+4),Rates!$A$4:$Z$28,8,FALSE)*(('Cover Page'!$G$33-('Cover Page'!$D$33-1))/14)*X23),0),0)</f>
        <v>0</v>
      </c>
      <c r="AC23" s="279">
        <f>(($C23*(1+'Cover Page'!$I$29))/26)*(('Cover Page'!$G$29-('Cover Page'!$D$29-1))/14)</f>
        <v>0</v>
      </c>
      <c r="AD23" s="279">
        <f>((($C23*(1+'Cover Page'!$I$29))*(1+'Cover Page'!$I$30))/26)*(('Cover Page'!$G$30-('Cover Page'!$D$30-1))/14)</f>
        <v>0</v>
      </c>
      <c r="AE23" s="279">
        <f>(((($C23*(1+'Cover Page'!$I$29))*(1+'Cover Page'!$I$30))*(1+'Cover Page'!$I$31))/26)*(('Cover Page'!$G$31-('Cover Page'!$D$31-1))/14)</f>
        <v>0</v>
      </c>
      <c r="AF23" s="279">
        <f>((((($C23*(1+'Cover Page'!$I$29))*(1+'Cover Page'!$I$30))*(1+'Cover Page'!$I$31))*(1+'Cover Page'!$I$32))/26)*(('Cover Page'!$G$32-('Cover Page'!$D$32-1))/14)</f>
        <v>0</v>
      </c>
      <c r="AG23" s="279">
        <f>(((((($C23*(1+'Cover Page'!$I$29))*(1+'Cover Page'!$I$30))*(1+'Cover Page'!$I$31))*(1+'Cover Page'!$I$32))*(1+'Cover Page'!$I$33))/26)*(('Cover Page'!$G$33-('Cover Page'!$D$33-1))/14)</f>
        <v>0</v>
      </c>
    </row>
    <row r="24" spans="1:40" ht="15" thickBot="1">
      <c r="A24" s="483"/>
      <c r="B24" s="483"/>
      <c r="C24" s="483"/>
      <c r="D24" s="483"/>
      <c r="E24" s="483"/>
      <c r="F24" s="483"/>
      <c r="G24" s="483"/>
      <c r="H24" s="483"/>
      <c r="I24" s="483"/>
      <c r="J24" s="483"/>
      <c r="K24" s="483"/>
      <c r="L24" s="483"/>
      <c r="M24" s="483"/>
      <c r="N24" s="483"/>
      <c r="O24" s="483"/>
      <c r="P24" s="483"/>
      <c r="Q24" s="483"/>
      <c r="R24" s="483"/>
      <c r="S24" s="483"/>
      <c r="T24" s="483"/>
      <c r="U24" s="483"/>
      <c r="V24" s="483"/>
      <c r="W24" s="483"/>
      <c r="X24" s="483"/>
      <c r="Y24" s="483"/>
      <c r="Z24" s="483"/>
      <c r="AA24" s="483"/>
      <c r="AB24" s="483"/>
    </row>
    <row r="25" spans="1:40" ht="16.8">
      <c r="A25" s="281" t="s">
        <v>17</v>
      </c>
      <c r="B25" s="282"/>
      <c r="C25" s="293"/>
      <c r="D25" s="492" t="s">
        <v>11</v>
      </c>
      <c r="E25" s="493"/>
      <c r="F25" s="493"/>
      <c r="G25" s="493"/>
      <c r="H25" s="494"/>
      <c r="I25" s="492" t="s">
        <v>11</v>
      </c>
      <c r="J25" s="493"/>
      <c r="K25" s="493"/>
      <c r="L25" s="493"/>
      <c r="M25" s="494"/>
      <c r="N25" s="492" t="s">
        <v>11</v>
      </c>
      <c r="O25" s="493"/>
      <c r="P25" s="493"/>
      <c r="Q25" s="493"/>
      <c r="R25" s="494"/>
      <c r="S25" s="492" t="s">
        <v>11</v>
      </c>
      <c r="T25" s="493"/>
      <c r="U25" s="493"/>
      <c r="V25" s="493"/>
      <c r="W25" s="494"/>
      <c r="X25" s="492" t="s">
        <v>11</v>
      </c>
      <c r="Y25" s="493"/>
      <c r="Z25" s="493"/>
      <c r="AA25" s="493"/>
      <c r="AB25" s="494"/>
    </row>
    <row r="26" spans="1:40" ht="26.1" customHeight="1" thickBot="1">
      <c r="A26" s="285" t="s">
        <v>16</v>
      </c>
      <c r="B26" s="286" t="s">
        <v>68</v>
      </c>
      <c r="C26" s="287" t="s">
        <v>12</v>
      </c>
      <c r="D26" s="294" t="s">
        <v>400</v>
      </c>
      <c r="E26" s="287" t="s">
        <v>401</v>
      </c>
      <c r="F26" s="295" t="s">
        <v>18</v>
      </c>
      <c r="G26" s="287" t="s">
        <v>19</v>
      </c>
      <c r="H26" s="289" t="s">
        <v>15</v>
      </c>
      <c r="I26" s="294" t="s">
        <v>400</v>
      </c>
      <c r="J26" s="287" t="s">
        <v>401</v>
      </c>
      <c r="K26" s="295" t="s">
        <v>18</v>
      </c>
      <c r="L26" s="287" t="s">
        <v>19</v>
      </c>
      <c r="M26" s="289" t="s">
        <v>15</v>
      </c>
      <c r="N26" s="294" t="s">
        <v>400</v>
      </c>
      <c r="O26" s="287" t="s">
        <v>401</v>
      </c>
      <c r="P26" s="295" t="s">
        <v>18</v>
      </c>
      <c r="Q26" s="287" t="s">
        <v>19</v>
      </c>
      <c r="R26" s="289" t="s">
        <v>15</v>
      </c>
      <c r="S26" s="294" t="s">
        <v>400</v>
      </c>
      <c r="T26" s="287" t="s">
        <v>401</v>
      </c>
      <c r="U26" s="295" t="s">
        <v>18</v>
      </c>
      <c r="V26" s="287" t="s">
        <v>19</v>
      </c>
      <c r="W26" s="289" t="s">
        <v>15</v>
      </c>
      <c r="X26" s="294" t="s">
        <v>400</v>
      </c>
      <c r="Y26" s="287" t="s">
        <v>401</v>
      </c>
      <c r="Z26" s="295" t="s">
        <v>18</v>
      </c>
      <c r="AA26" s="287" t="s">
        <v>19</v>
      </c>
      <c r="AB26" s="289" t="s">
        <v>15</v>
      </c>
    </row>
    <row r="27" spans="1:40">
      <c r="A27" s="193" t="s">
        <v>16</v>
      </c>
      <c r="B27" s="220" t="s">
        <v>68</v>
      </c>
      <c r="C27" s="207">
        <v>0</v>
      </c>
      <c r="D27" s="197">
        <v>0</v>
      </c>
      <c r="E27" s="198">
        <v>0</v>
      </c>
      <c r="F27" s="296">
        <f>ROUND($AC27*D27,0)</f>
        <v>0</v>
      </c>
      <c r="G27" s="296">
        <f>ROUND((($C27*(1+'Cover Page'!$I$29))/9)*3*E27,0)</f>
        <v>0</v>
      </c>
      <c r="H27" s="297">
        <f>IF($C27&gt;0,ROUND(SUM((F27*HLOOKUP($C$1,Rates!$A$4:$Z$28,17,FALSE)),(HLOOKUP($C$1,Rates!$A$4:$Z$28,8,FALSE)*(('Cover Page'!$G$29-('Cover Page'!$D$29-1))/14)*D27),(G27*HLOOKUP($C$1,Rates!$A$4:$Z$28,19,FALSE))),0),0)</f>
        <v>0</v>
      </c>
      <c r="I27" s="197">
        <v>0</v>
      </c>
      <c r="J27" s="198">
        <v>0</v>
      </c>
      <c r="K27" s="296">
        <f>ROUND($AD27*I27,0)</f>
        <v>0</v>
      </c>
      <c r="L27" s="296">
        <f>ROUND(((($C27*(1+'Cover Page'!$I$29))*(1+'Cover Page'!$I$30))/9)*3*J27,0)</f>
        <v>0</v>
      </c>
      <c r="M27" s="297">
        <f>IF($C27&gt;0,ROUND(SUM((K27*HLOOKUP(CONCATENATE("FY",RIGHT($C$1,4)+1),Rates!$A$4:$Z$28,17,FALSE)),(HLOOKUP(CONCATENATE("FY",RIGHT($C$1,4)+1),Rates!$A$4:$Z$28,8,FALSE)*(('Cover Page'!$G$30-('Cover Page'!$D$30-1))/14)*I27),(L27*HLOOKUP(CONCATENATE("FY",RIGHT($C$1,4)+1),Rates!$A$4:$Z$28,19,FALSE))),0),0)</f>
        <v>0</v>
      </c>
      <c r="N27" s="197">
        <v>0</v>
      </c>
      <c r="O27" s="198">
        <v>0</v>
      </c>
      <c r="P27" s="296">
        <f>ROUND($AE27*N27,0)</f>
        <v>0</v>
      </c>
      <c r="Q27" s="296">
        <f>ROUND((((($C27*(1+'Cover Page'!$I$29))*(1+'Cover Page'!$I$30))*(1+'Cover Page'!$I$31))/9)*3*O27,0)</f>
        <v>0</v>
      </c>
      <c r="R27" s="297">
        <f>IF($C27&gt;0,ROUND(SUM((P27*HLOOKUP(CONCATENATE("FY",RIGHT($C$1,4)+2),Rates!$A$4:$Z$28,17,FALSE)),(HLOOKUP(CONCATENATE("FY",RIGHT($C$1,4)+2),Rates!$A$4:$Z$28,8,FALSE)*(('Cover Page'!$G$31-('Cover Page'!$D$31-1))/14)*N27),(Q27*HLOOKUP(CONCATENATE("FY",RIGHT($C$1,4)+2),Rates!$A$4:$Z$28,19,FALSE))),0),0)</f>
        <v>0</v>
      </c>
      <c r="S27" s="197">
        <v>0</v>
      </c>
      <c r="T27" s="198">
        <v>0</v>
      </c>
      <c r="U27" s="296">
        <f>ROUND($AF27*S27,0)</f>
        <v>0</v>
      </c>
      <c r="V27" s="296">
        <f>ROUND(((((($C27*(1+'Cover Page'!$I$29))*(1+'Cover Page'!$I$30))*(1+'Cover Page'!$I$31))*(1+'Cover Page'!$I$32))/9)*3*T27,0)</f>
        <v>0</v>
      </c>
      <c r="W27" s="297">
        <f>IF($C27&gt;0,ROUND(SUM((U27*HLOOKUP(CONCATENATE("FY",RIGHT($C$1,4)+3),Rates!$A$4:$Z$28,17,FALSE)),(HLOOKUP(CONCATENATE("FY",RIGHT($C$1,4)+3),Rates!$A$4:$Z$28,8,FALSE)*(('Cover Page'!$G$32-('Cover Page'!$D$32-1))/14)*S27),(V27*HLOOKUP(CONCATENATE("FY",RIGHT($C$1,4)+3),Rates!$A$4:$Z$28,19,FALSE))),0),0)</f>
        <v>0</v>
      </c>
      <c r="X27" s="197">
        <v>0</v>
      </c>
      <c r="Y27" s="198">
        <v>0</v>
      </c>
      <c r="Z27" s="296">
        <f>ROUND($AG27*X27,0)</f>
        <v>0</v>
      </c>
      <c r="AA27" s="296">
        <f>ROUND((((((($C27*(1+'Cover Page'!$I$29))*(1+'Cover Page'!$I$30))*(1+'Cover Page'!$I$31))*(1+'Cover Page'!$I$32))*(1+'Cover Page'!$I$33))/9)*3*Y27,0)</f>
        <v>0</v>
      </c>
      <c r="AB27" s="297">
        <f>IF($C27&gt;0,ROUND(SUM((Z27*HLOOKUP(CONCATENATE("FY",RIGHT($C$1,4)+4),Rates!$A$4:$Z$28,17,FALSE)),(HLOOKUP(CONCATENATE("FY",RIGHT($C$1,4)+4),Rates!$A$4:$Z$28,8,FALSE)*(('Cover Page'!$G$33-('Cover Page'!$D$33-1))/14)*X27),(AA27*HLOOKUP(CONCATENATE("FY",RIGHT($C$1,4)+4),Rates!$A$4:$Z$28,19,FALSE))),0),0)</f>
        <v>0</v>
      </c>
      <c r="AC27" s="279">
        <f>$C27*(1+'Cover Page'!$I$29)</f>
        <v>0</v>
      </c>
      <c r="AD27" s="279">
        <f>AC27*(1+'Cover Page'!$I$30)</f>
        <v>0</v>
      </c>
      <c r="AE27" s="279">
        <f>AD27*(1+'Cover Page'!$I$31)</f>
        <v>0</v>
      </c>
      <c r="AF27" s="279">
        <f>AE27*(1+'Cover Page'!$I$32)</f>
        <v>0</v>
      </c>
      <c r="AG27" s="279">
        <f>AF27*(1+'Cover Page'!$I$33)</f>
        <v>0</v>
      </c>
    </row>
    <row r="28" spans="1:40">
      <c r="A28" s="193" t="s">
        <v>16</v>
      </c>
      <c r="B28" s="220" t="s">
        <v>68</v>
      </c>
      <c r="C28" s="207">
        <v>0</v>
      </c>
      <c r="D28" s="199">
        <v>0</v>
      </c>
      <c r="E28" s="225">
        <v>0</v>
      </c>
      <c r="F28" s="298">
        <f t="shared" ref="F28:F38" si="5">ROUND($AC28*D28,0)</f>
        <v>0</v>
      </c>
      <c r="G28" s="298">
        <f>ROUND((($C28*(1+'Cover Page'!$I$29))/9)*3*E28,0)</f>
        <v>0</v>
      </c>
      <c r="H28" s="299">
        <f>IF($C28&gt;0,ROUND(SUM((F28*HLOOKUP($C$1,Rates!$A$4:$Z$28,17,FALSE)),(HLOOKUP($C$1,Rates!$A$4:$Z$28,8,FALSE)*(('Cover Page'!$G$29-('Cover Page'!$D$29-1))/14)*D28),(G28*HLOOKUP($C$1,Rates!$A$4:$Z$28,19,FALSE))),0),0)</f>
        <v>0</v>
      </c>
      <c r="I28" s="199">
        <v>0</v>
      </c>
      <c r="J28" s="225">
        <v>0</v>
      </c>
      <c r="K28" s="298">
        <f t="shared" ref="K28:K39" si="6">ROUND($AD28*I28,0)</f>
        <v>0</v>
      </c>
      <c r="L28" s="298">
        <f>ROUND(((($C28*(1+'Cover Page'!$I$29))*(1+'Cover Page'!$I$30))/9)*3*J28,0)</f>
        <v>0</v>
      </c>
      <c r="M28" s="299">
        <f>IF($C28&gt;0,ROUND(SUM((K28*HLOOKUP(CONCATENATE("FY",RIGHT($C$1,4)+1),Rates!$A$4:$Z$28,17,FALSE)),(HLOOKUP(CONCATENATE("FY",RIGHT($C$1,4)+1),Rates!$A$4:$Z$28,8,FALSE)*(('Cover Page'!$G$30-('Cover Page'!$D$30-1))/14)*I28),(L28*HLOOKUP(CONCATENATE("FY",RIGHT($C$1,4)+1),Rates!$A$4:$Z$28,19,FALSE))),0),0)</f>
        <v>0</v>
      </c>
      <c r="N28" s="199">
        <v>0</v>
      </c>
      <c r="O28" s="225">
        <v>0</v>
      </c>
      <c r="P28" s="298">
        <f t="shared" ref="P28:P39" si="7">ROUND($AE28*N28,0)</f>
        <v>0</v>
      </c>
      <c r="Q28" s="298">
        <f>ROUND((((($C28*(1+'Cover Page'!$I$29))*(1+'Cover Page'!$I$30))*(1+'Cover Page'!$I$31))/9)*3*O28,0)</f>
        <v>0</v>
      </c>
      <c r="R28" s="299">
        <f>IF($C28&gt;0,ROUND(SUM((P28*HLOOKUP(CONCATENATE("FY",RIGHT($C$1,4)+2),Rates!$A$4:$Z$28,17,FALSE)),(HLOOKUP(CONCATENATE("FY",RIGHT($C$1,4)+2),Rates!$A$4:$Z$28,8,FALSE)*(('Cover Page'!$G$31-('Cover Page'!$D$31-1))/14)*N28),(Q28*HLOOKUP(CONCATENATE("FY",RIGHT($C$1,4)+2),Rates!$A$4:$Z$28,19,FALSE))),0),0)</f>
        <v>0</v>
      </c>
      <c r="S28" s="199">
        <v>0</v>
      </c>
      <c r="T28" s="225">
        <v>0</v>
      </c>
      <c r="U28" s="298">
        <f t="shared" ref="U28:U39" si="8">ROUND($AF28*S28,0)</f>
        <v>0</v>
      </c>
      <c r="V28" s="298">
        <f>ROUND(((((($C28*(1+'Cover Page'!$I$29))*(1+'Cover Page'!$I$30))*(1+'Cover Page'!$I$31))*(1+'Cover Page'!$I$32))/9)*3*T28,0)</f>
        <v>0</v>
      </c>
      <c r="W28" s="299">
        <f>IF($C28&gt;0,ROUND(SUM((U28*HLOOKUP(CONCATENATE("FY",RIGHT($C$1,4)+3),Rates!$A$4:$Z$28,17,FALSE)),(HLOOKUP(CONCATENATE("FY",RIGHT($C$1,4)+3),Rates!$A$4:$Z$28,8,FALSE)*(('Cover Page'!$G$32-('Cover Page'!$D$32-1))/14)*S28),(V28*HLOOKUP(CONCATENATE("FY",RIGHT($C$1,4)+3),Rates!$A$4:$Z$28,19,FALSE))),0),0)</f>
        <v>0</v>
      </c>
      <c r="X28" s="199">
        <v>0</v>
      </c>
      <c r="Y28" s="225">
        <v>0</v>
      </c>
      <c r="Z28" s="298">
        <f t="shared" ref="Z28:Z39" si="9">ROUND($AG28*X28,0)</f>
        <v>0</v>
      </c>
      <c r="AA28" s="298">
        <f>ROUND((((((($C28*(1+'Cover Page'!$I$29))*(1+'Cover Page'!$I$30))*(1+'Cover Page'!$I$31))*(1+'Cover Page'!$I$32))*(1+'Cover Page'!$I$33))/9)*3*Y28,0)</f>
        <v>0</v>
      </c>
      <c r="AB28" s="299">
        <f>IF($C28&gt;0,ROUND(SUM((Z28*HLOOKUP(CONCATENATE("FY",RIGHT($C$1,4)+4),Rates!$A$4:$Z$28,17,FALSE)),(HLOOKUP(CONCATENATE("FY",RIGHT($C$1,4)+4),Rates!$A$4:$Z$28,8,FALSE)*(('Cover Page'!$G$33-('Cover Page'!$D$33-1))/14)*X28),(AA28*HLOOKUP(CONCATENATE("FY",RIGHT($C$1,4)+4),Rates!$A$4:$Z$28,19,FALSE))),0),0)</f>
        <v>0</v>
      </c>
      <c r="AC28" s="279">
        <f>$C28*(1+'Cover Page'!$I$29)</f>
        <v>0</v>
      </c>
      <c r="AD28" s="279">
        <f>AC28*(1+'Cover Page'!$I$30)</f>
        <v>0</v>
      </c>
      <c r="AE28" s="279">
        <f>AD28*(1+'Cover Page'!$I$31)</f>
        <v>0</v>
      </c>
      <c r="AF28" s="279">
        <f>AE28*(1+'Cover Page'!$I$32)</f>
        <v>0</v>
      </c>
      <c r="AG28" s="279">
        <f>AF28*(1+'Cover Page'!$I$33)</f>
        <v>0</v>
      </c>
    </row>
    <row r="29" spans="1:40">
      <c r="A29" s="193" t="s">
        <v>16</v>
      </c>
      <c r="B29" s="220" t="s">
        <v>68</v>
      </c>
      <c r="C29" s="207">
        <v>0</v>
      </c>
      <c r="D29" s="199">
        <v>0</v>
      </c>
      <c r="E29" s="225">
        <v>0</v>
      </c>
      <c r="F29" s="298">
        <f t="shared" si="5"/>
        <v>0</v>
      </c>
      <c r="G29" s="298">
        <f>ROUND((($C29*(1+'Cover Page'!$I$29))/9)*3*E29,0)</f>
        <v>0</v>
      </c>
      <c r="H29" s="299">
        <f>IF($C29&gt;0,ROUND(SUM((F29*HLOOKUP($C$1,Rates!$A$4:$Z$28,17,FALSE)),(HLOOKUP($C$1,Rates!$A$4:$Z$28,8,FALSE)*(('Cover Page'!$G$29-('Cover Page'!$D$29-1))/14)*D29),(G29*HLOOKUP($C$1,Rates!$A$4:$Z$28,19,FALSE))),0),0)</f>
        <v>0</v>
      </c>
      <c r="I29" s="199">
        <v>0</v>
      </c>
      <c r="J29" s="225">
        <v>0</v>
      </c>
      <c r="K29" s="298">
        <f t="shared" si="6"/>
        <v>0</v>
      </c>
      <c r="L29" s="298">
        <f>ROUND(((($C29*(1+'Cover Page'!$I$29))*(1+'Cover Page'!$I$30))/9)*3*J29,0)</f>
        <v>0</v>
      </c>
      <c r="M29" s="299">
        <f>IF($C29&gt;0,ROUND(SUM((K29*HLOOKUP(CONCATENATE("FY",RIGHT($C$1,4)+1),Rates!$A$4:$Z$28,17,FALSE)),(HLOOKUP(CONCATENATE("FY",RIGHT($C$1,4)+1),Rates!$A$4:$Z$28,8,FALSE)*(('Cover Page'!$G$30-('Cover Page'!$D$30-1))/14)*I29),(L29*HLOOKUP(CONCATENATE("FY",RIGHT($C$1,4)+1),Rates!$A$4:$Z$28,19,FALSE))),0),0)</f>
        <v>0</v>
      </c>
      <c r="N29" s="199">
        <v>0</v>
      </c>
      <c r="O29" s="225">
        <v>0</v>
      </c>
      <c r="P29" s="298">
        <f t="shared" si="7"/>
        <v>0</v>
      </c>
      <c r="Q29" s="298">
        <f>ROUND((((($C29*(1+'Cover Page'!$I$29))*(1+'Cover Page'!$I$30))*(1+'Cover Page'!$I$31))/9)*3*O29,0)</f>
        <v>0</v>
      </c>
      <c r="R29" s="299">
        <f>IF($C29&gt;0,ROUND(SUM((P29*HLOOKUP(CONCATENATE("FY",RIGHT($C$1,4)+2),Rates!$A$4:$Z$28,17,FALSE)),(HLOOKUP(CONCATENATE("FY",RIGHT($C$1,4)+2),Rates!$A$4:$Z$28,8,FALSE)*(('Cover Page'!$G$31-('Cover Page'!$D$31-1))/14)*N29),(Q29*HLOOKUP(CONCATENATE("FY",RIGHT($C$1,4)+2),Rates!$A$4:$Z$28,19,FALSE))),0),0)</f>
        <v>0</v>
      </c>
      <c r="S29" s="199">
        <v>0</v>
      </c>
      <c r="T29" s="225">
        <v>0</v>
      </c>
      <c r="U29" s="298">
        <f t="shared" si="8"/>
        <v>0</v>
      </c>
      <c r="V29" s="298">
        <f>ROUND(((((($C29*(1+'Cover Page'!$I$29))*(1+'Cover Page'!$I$30))*(1+'Cover Page'!$I$31))*(1+'Cover Page'!$I$32))/9)*3*T29,0)</f>
        <v>0</v>
      </c>
      <c r="W29" s="299">
        <f>IF($C29&gt;0,ROUND(SUM((U29*HLOOKUP(CONCATENATE("FY",RIGHT($C$1,4)+3),Rates!$A$4:$Z$28,17,FALSE)),(HLOOKUP(CONCATENATE("FY",RIGHT($C$1,4)+3),Rates!$A$4:$Z$28,8,FALSE)*(('Cover Page'!$G$32-('Cover Page'!$D$32-1))/14)*S29),(V29*HLOOKUP(CONCATENATE("FY",RIGHT($C$1,4)+3),Rates!$A$4:$Z$28,19,FALSE))),0),0)</f>
        <v>0</v>
      </c>
      <c r="X29" s="199">
        <v>0</v>
      </c>
      <c r="Y29" s="225">
        <v>0</v>
      </c>
      <c r="Z29" s="298">
        <f t="shared" si="9"/>
        <v>0</v>
      </c>
      <c r="AA29" s="298">
        <f>ROUND((((((($C29*(1+'Cover Page'!$I$29))*(1+'Cover Page'!$I$30))*(1+'Cover Page'!$I$31))*(1+'Cover Page'!$I$32))*(1+'Cover Page'!$I$33))/9)*3*Y29,0)</f>
        <v>0</v>
      </c>
      <c r="AB29" s="299">
        <f>IF($C29&gt;0,ROUND(SUM((Z29*HLOOKUP(CONCATENATE("FY",RIGHT($C$1,4)+4),Rates!$A$4:$Z$28,17,FALSE)),(HLOOKUP(CONCATENATE("FY",RIGHT($C$1,4)+4),Rates!$A$4:$Z$28,8,FALSE)*(('Cover Page'!$G$33-('Cover Page'!$D$33-1))/14)*X29),(AA29*HLOOKUP(CONCATENATE("FY",RIGHT($C$1,4)+4),Rates!$A$4:$Z$28,19,FALSE))),0),0)</f>
        <v>0</v>
      </c>
      <c r="AC29" s="279">
        <f>$C29*(1+'Cover Page'!$I$29)</f>
        <v>0</v>
      </c>
      <c r="AD29" s="279">
        <f>AC29*(1+'Cover Page'!$I$30)</f>
        <v>0</v>
      </c>
      <c r="AE29" s="279">
        <f>AD29*(1+'Cover Page'!$I$31)</f>
        <v>0</v>
      </c>
      <c r="AF29" s="279">
        <f>AE29*(1+'Cover Page'!$I$32)</f>
        <v>0</v>
      </c>
      <c r="AG29" s="279">
        <f>AF29*(1+'Cover Page'!$I$33)</f>
        <v>0</v>
      </c>
    </row>
    <row r="30" spans="1:40">
      <c r="A30" s="193" t="s">
        <v>16</v>
      </c>
      <c r="B30" s="220" t="s">
        <v>68</v>
      </c>
      <c r="C30" s="207">
        <v>0</v>
      </c>
      <c r="D30" s="199">
        <v>0</v>
      </c>
      <c r="E30" s="225">
        <v>0</v>
      </c>
      <c r="F30" s="298">
        <f t="shared" si="5"/>
        <v>0</v>
      </c>
      <c r="G30" s="298">
        <f>ROUND((($C30*(1+'Cover Page'!$I$29))/9)*3*E30,0)</f>
        <v>0</v>
      </c>
      <c r="H30" s="299">
        <f>IF($C30&gt;0,ROUND(SUM((F30*HLOOKUP($C$1,Rates!$A$4:$Z$28,17,FALSE)),(HLOOKUP($C$1,Rates!$A$4:$Z$28,8,FALSE)*(('Cover Page'!$G$29-('Cover Page'!$D$29-1))/14)*D30),(G30*HLOOKUP($C$1,Rates!$A$4:$Z$28,19,FALSE))),0),0)</f>
        <v>0</v>
      </c>
      <c r="I30" s="199">
        <v>0</v>
      </c>
      <c r="J30" s="225">
        <v>0</v>
      </c>
      <c r="K30" s="298">
        <f t="shared" si="6"/>
        <v>0</v>
      </c>
      <c r="L30" s="298">
        <f>ROUND(((($C30*(1+'Cover Page'!$I$29))*(1+'Cover Page'!$I$30))/9)*3*J30,0)</f>
        <v>0</v>
      </c>
      <c r="M30" s="299">
        <f>IF($C30&gt;0,ROUND(SUM((K30*HLOOKUP(CONCATENATE("FY",RIGHT($C$1,4)+1),Rates!$A$4:$Z$28,17,FALSE)),(HLOOKUP(CONCATENATE("FY",RIGHT($C$1,4)+1),Rates!$A$4:$Z$28,8,FALSE)*(('Cover Page'!$G$30-('Cover Page'!$D$30-1))/14)*I30),(L30*HLOOKUP(CONCATENATE("FY",RIGHT($C$1,4)+1),Rates!$A$4:$Z$28,19,FALSE))),0),0)</f>
        <v>0</v>
      </c>
      <c r="N30" s="199">
        <v>0</v>
      </c>
      <c r="O30" s="225">
        <v>0</v>
      </c>
      <c r="P30" s="298">
        <f t="shared" si="7"/>
        <v>0</v>
      </c>
      <c r="Q30" s="298">
        <f>ROUND((((($C30*(1+'Cover Page'!$I$29))*(1+'Cover Page'!$I$30))*(1+'Cover Page'!$I$31))/9)*3*O30,0)</f>
        <v>0</v>
      </c>
      <c r="R30" s="299">
        <f>IF($C30&gt;0,ROUND(SUM((P30*HLOOKUP(CONCATENATE("FY",RIGHT($C$1,4)+2),Rates!$A$4:$Z$28,17,FALSE)),(HLOOKUP(CONCATENATE("FY",RIGHT($C$1,4)+2),Rates!$A$4:$Z$28,8,FALSE)*(('Cover Page'!$G$31-('Cover Page'!$D$31-1))/14)*N30),(Q30*HLOOKUP(CONCATENATE("FY",RIGHT($C$1,4)+2),Rates!$A$4:$Z$28,19,FALSE))),0),0)</f>
        <v>0</v>
      </c>
      <c r="S30" s="199">
        <v>0</v>
      </c>
      <c r="T30" s="225">
        <v>0</v>
      </c>
      <c r="U30" s="298">
        <f t="shared" si="8"/>
        <v>0</v>
      </c>
      <c r="V30" s="298">
        <f>ROUND(((((($C30*(1+'Cover Page'!$I$29))*(1+'Cover Page'!$I$30))*(1+'Cover Page'!$I$31))*(1+'Cover Page'!$I$32))/9)*3*T30,0)</f>
        <v>0</v>
      </c>
      <c r="W30" s="299">
        <f>IF($C30&gt;0,ROUND(SUM((U30*HLOOKUP(CONCATENATE("FY",RIGHT($C$1,4)+3),Rates!$A$4:$Z$28,17,FALSE)),(HLOOKUP(CONCATENATE("FY",RIGHT($C$1,4)+3),Rates!$A$4:$Z$28,8,FALSE)*(('Cover Page'!$G$32-('Cover Page'!$D$32-1))/14)*S30),(V30*HLOOKUP(CONCATENATE("FY",RIGHT($C$1,4)+3),Rates!$A$4:$Z$28,19,FALSE))),0),0)</f>
        <v>0</v>
      </c>
      <c r="X30" s="199">
        <v>0</v>
      </c>
      <c r="Y30" s="225">
        <v>0</v>
      </c>
      <c r="Z30" s="298">
        <f t="shared" si="9"/>
        <v>0</v>
      </c>
      <c r="AA30" s="298">
        <f>ROUND((((((($C30*(1+'Cover Page'!$I$29))*(1+'Cover Page'!$I$30))*(1+'Cover Page'!$I$31))*(1+'Cover Page'!$I$32))*(1+'Cover Page'!$I$33))/9)*3*Y30,0)</f>
        <v>0</v>
      </c>
      <c r="AB30" s="299">
        <f>IF($C30&gt;0,ROUND(SUM((Z30*HLOOKUP(CONCATENATE("FY",RIGHT($C$1,4)+4),Rates!$A$4:$Z$28,17,FALSE)),(HLOOKUP(CONCATENATE("FY",RIGHT($C$1,4)+4),Rates!$A$4:$Z$28,8,FALSE)*(('Cover Page'!$G$33-('Cover Page'!$D$33-1))/14)*X30),(AA30*HLOOKUP(CONCATENATE("FY",RIGHT($C$1,4)+4),Rates!$A$4:$Z$28,19,FALSE))),0),0)</f>
        <v>0</v>
      </c>
      <c r="AC30" s="279">
        <f>$C30*(1+'Cover Page'!$I$29)</f>
        <v>0</v>
      </c>
      <c r="AD30" s="279">
        <f>AC30*(1+'Cover Page'!$I$30)</f>
        <v>0</v>
      </c>
      <c r="AE30" s="279">
        <f>AD30*(1+'Cover Page'!$I$31)</f>
        <v>0</v>
      </c>
      <c r="AF30" s="279">
        <f>AE30*(1+'Cover Page'!$I$32)</f>
        <v>0</v>
      </c>
      <c r="AG30" s="279">
        <f>AF30*(1+'Cover Page'!$I$33)</f>
        <v>0</v>
      </c>
    </row>
    <row r="31" spans="1:40">
      <c r="A31" s="193" t="s">
        <v>16</v>
      </c>
      <c r="B31" s="220" t="s">
        <v>68</v>
      </c>
      <c r="C31" s="207">
        <v>0</v>
      </c>
      <c r="D31" s="199">
        <v>0</v>
      </c>
      <c r="E31" s="225">
        <v>0</v>
      </c>
      <c r="F31" s="298">
        <f t="shared" si="5"/>
        <v>0</v>
      </c>
      <c r="G31" s="298">
        <f>ROUND((($C31*(1+'Cover Page'!$I$29))/9)*3*E31,0)</f>
        <v>0</v>
      </c>
      <c r="H31" s="299">
        <f>IF($C31&gt;0,ROUND(SUM((F31*HLOOKUP($C$1,Rates!$A$4:$Z$28,17,FALSE)),(HLOOKUP($C$1,Rates!$A$4:$Z$28,8,FALSE)*(('Cover Page'!$G$29-('Cover Page'!$D$29-1))/14)*D31),(G31*HLOOKUP($C$1,Rates!$A$4:$Z$28,19,FALSE))),0),0)</f>
        <v>0</v>
      </c>
      <c r="I31" s="199">
        <v>0</v>
      </c>
      <c r="J31" s="225">
        <v>0</v>
      </c>
      <c r="K31" s="298">
        <f t="shared" si="6"/>
        <v>0</v>
      </c>
      <c r="L31" s="298">
        <f>ROUND(((($C31*(1+'Cover Page'!$I$29))*(1+'Cover Page'!$I$30))/9)*3*J31,0)</f>
        <v>0</v>
      </c>
      <c r="M31" s="299">
        <f>IF($C31&gt;0,ROUND(SUM((K31*HLOOKUP(CONCATENATE("FY",RIGHT($C$1,4)+1),Rates!$A$4:$Z$28,17,FALSE)),(HLOOKUP(CONCATENATE("FY",RIGHT($C$1,4)+1),Rates!$A$4:$Z$28,8,FALSE)*(('Cover Page'!$G$30-('Cover Page'!$D$30-1))/14)*I31),(L31*HLOOKUP(CONCATENATE("FY",RIGHT($C$1,4)+1),Rates!$A$4:$Z$28,19,FALSE))),0),0)</f>
        <v>0</v>
      </c>
      <c r="N31" s="199">
        <v>0</v>
      </c>
      <c r="O31" s="225">
        <v>0</v>
      </c>
      <c r="P31" s="298">
        <f t="shared" si="7"/>
        <v>0</v>
      </c>
      <c r="Q31" s="298">
        <f>ROUND((((($C31*(1+'Cover Page'!$I$29))*(1+'Cover Page'!$I$30))*(1+'Cover Page'!$I$31))/9)*3*O31,0)</f>
        <v>0</v>
      </c>
      <c r="R31" s="299">
        <f>IF($C31&gt;0,ROUND(SUM((P31*HLOOKUP(CONCATENATE("FY",RIGHT($C$1,4)+2),Rates!$A$4:$Z$28,17,FALSE)),(HLOOKUP(CONCATENATE("FY",RIGHT($C$1,4)+2),Rates!$A$4:$Z$28,8,FALSE)*(('Cover Page'!$G$31-('Cover Page'!$D$31-1))/14)*N31),(Q31*HLOOKUP(CONCATENATE("FY",RIGHT($C$1,4)+2),Rates!$A$4:$Z$28,19,FALSE))),0),0)</f>
        <v>0</v>
      </c>
      <c r="S31" s="199">
        <v>0</v>
      </c>
      <c r="T31" s="225">
        <v>0</v>
      </c>
      <c r="U31" s="298">
        <f t="shared" si="8"/>
        <v>0</v>
      </c>
      <c r="V31" s="298">
        <f>ROUND(((((($C31*(1+'Cover Page'!$I$29))*(1+'Cover Page'!$I$30))*(1+'Cover Page'!$I$31))*(1+'Cover Page'!$I$32))/9)*3*T31,0)</f>
        <v>0</v>
      </c>
      <c r="W31" s="299">
        <f>IF($C31&gt;0,ROUND(SUM((U31*HLOOKUP(CONCATENATE("FY",RIGHT($C$1,4)+3),Rates!$A$4:$Z$28,17,FALSE)),(HLOOKUP(CONCATENATE("FY",RIGHT($C$1,4)+3),Rates!$A$4:$Z$28,8,FALSE)*(('Cover Page'!$G$32-('Cover Page'!$D$32-1))/14)*S31),(V31*HLOOKUP(CONCATENATE("FY",RIGHT($C$1,4)+3),Rates!$A$4:$Z$28,19,FALSE))),0),0)</f>
        <v>0</v>
      </c>
      <c r="X31" s="199">
        <v>0</v>
      </c>
      <c r="Y31" s="225">
        <v>0</v>
      </c>
      <c r="Z31" s="298">
        <f t="shared" si="9"/>
        <v>0</v>
      </c>
      <c r="AA31" s="298">
        <f>ROUND((((((($C31*(1+'Cover Page'!$I$29))*(1+'Cover Page'!$I$30))*(1+'Cover Page'!$I$31))*(1+'Cover Page'!$I$32))*(1+'Cover Page'!$I$33))/9)*3*Y31,0)</f>
        <v>0</v>
      </c>
      <c r="AB31" s="299">
        <f>IF($C31&gt;0,ROUND(SUM((Z31*HLOOKUP(CONCATENATE("FY",RIGHT($C$1,4)+4),Rates!$A$4:$Z$28,17,FALSE)),(HLOOKUP(CONCATENATE("FY",RIGHT($C$1,4)+4),Rates!$A$4:$Z$28,8,FALSE)*(('Cover Page'!$G$33-('Cover Page'!$D$33-1))/14)*X31),(AA31*HLOOKUP(CONCATENATE("FY",RIGHT($C$1,4)+4),Rates!$A$4:$Z$28,19,FALSE))),0),0)</f>
        <v>0</v>
      </c>
      <c r="AC31" s="279">
        <f>$C31*(1+'Cover Page'!$I$29)</f>
        <v>0</v>
      </c>
      <c r="AD31" s="279">
        <f>AC31*(1+'Cover Page'!$I$30)</f>
        <v>0</v>
      </c>
      <c r="AE31" s="279">
        <f>AD31*(1+'Cover Page'!$I$31)</f>
        <v>0</v>
      </c>
      <c r="AF31" s="279">
        <f>AE31*(1+'Cover Page'!$I$32)</f>
        <v>0</v>
      </c>
      <c r="AG31" s="279">
        <f>AF31*(1+'Cover Page'!$I$33)</f>
        <v>0</v>
      </c>
    </row>
    <row r="32" spans="1:40">
      <c r="A32" s="193" t="s">
        <v>16</v>
      </c>
      <c r="B32" s="220" t="s">
        <v>68</v>
      </c>
      <c r="C32" s="207">
        <v>0</v>
      </c>
      <c r="D32" s="199">
        <v>0</v>
      </c>
      <c r="E32" s="225">
        <v>0</v>
      </c>
      <c r="F32" s="298">
        <f t="shared" si="5"/>
        <v>0</v>
      </c>
      <c r="G32" s="298">
        <f>ROUND((($C32*(1+'Cover Page'!$I$29))/9)*3*E32,0)</f>
        <v>0</v>
      </c>
      <c r="H32" s="299">
        <f>IF($C32&gt;0,ROUND(SUM((F32*HLOOKUP($C$1,Rates!$A$4:$Z$28,17,FALSE)),(HLOOKUP($C$1,Rates!$A$4:$Z$28,8,FALSE)*(('Cover Page'!$G$29-('Cover Page'!$D$29-1))/14)*D32),(G32*HLOOKUP($C$1,Rates!$A$4:$Z$28,19,FALSE))),0),0)</f>
        <v>0</v>
      </c>
      <c r="I32" s="199">
        <v>0</v>
      </c>
      <c r="J32" s="225">
        <v>0</v>
      </c>
      <c r="K32" s="298">
        <f t="shared" si="6"/>
        <v>0</v>
      </c>
      <c r="L32" s="298">
        <f>ROUND(((($C32*(1+'Cover Page'!$I$29))*(1+'Cover Page'!$I$30))/9)*3*J32,0)</f>
        <v>0</v>
      </c>
      <c r="M32" s="299">
        <f>IF($C32&gt;0,ROUND(SUM((K32*HLOOKUP(CONCATENATE("FY",RIGHT($C$1,4)+1),Rates!$A$4:$Z$28,17,FALSE)),(HLOOKUP(CONCATENATE("FY",RIGHT($C$1,4)+1),Rates!$A$4:$Z$28,8,FALSE)*(('Cover Page'!$G$30-('Cover Page'!$D$30-1))/14)*I32),(L32*HLOOKUP(CONCATENATE("FY",RIGHT($C$1,4)+1),Rates!$A$4:$Z$28,19,FALSE))),0),0)</f>
        <v>0</v>
      </c>
      <c r="N32" s="199">
        <v>0</v>
      </c>
      <c r="O32" s="225">
        <v>0</v>
      </c>
      <c r="P32" s="298">
        <f t="shared" si="7"/>
        <v>0</v>
      </c>
      <c r="Q32" s="298">
        <f>ROUND((((($C32*(1+'Cover Page'!$I$29))*(1+'Cover Page'!$I$30))*(1+'Cover Page'!$I$31))/9)*3*O32,0)</f>
        <v>0</v>
      </c>
      <c r="R32" s="299">
        <f>IF($C32&gt;0,ROUND(SUM((P32*HLOOKUP(CONCATENATE("FY",RIGHT($C$1,4)+2),Rates!$A$4:$Z$28,17,FALSE)),(HLOOKUP(CONCATENATE("FY",RIGHT($C$1,4)+2),Rates!$A$4:$Z$28,8,FALSE)*(('Cover Page'!$G$31-('Cover Page'!$D$31-1))/14)*N32),(Q32*HLOOKUP(CONCATENATE("FY",RIGHT($C$1,4)+2),Rates!$A$4:$Z$28,19,FALSE))),0),0)</f>
        <v>0</v>
      </c>
      <c r="S32" s="199">
        <v>0</v>
      </c>
      <c r="T32" s="225">
        <v>0</v>
      </c>
      <c r="U32" s="298">
        <f t="shared" si="8"/>
        <v>0</v>
      </c>
      <c r="V32" s="298">
        <f>ROUND(((((($C32*(1+'Cover Page'!$I$29))*(1+'Cover Page'!$I$30))*(1+'Cover Page'!$I$31))*(1+'Cover Page'!$I$32))/9)*3*T32,0)</f>
        <v>0</v>
      </c>
      <c r="W32" s="299">
        <f>IF($C32&gt;0,ROUND(SUM((U32*HLOOKUP(CONCATENATE("FY",RIGHT($C$1,4)+3),Rates!$A$4:$Z$28,17,FALSE)),(HLOOKUP(CONCATENATE("FY",RIGHT($C$1,4)+3),Rates!$A$4:$Z$28,8,FALSE)*(('Cover Page'!$G$32-('Cover Page'!$D$32-1))/14)*S32),(V32*HLOOKUP(CONCATENATE("FY",RIGHT($C$1,4)+3),Rates!$A$4:$Z$28,19,FALSE))),0),0)</f>
        <v>0</v>
      </c>
      <c r="X32" s="199">
        <v>0</v>
      </c>
      <c r="Y32" s="225">
        <v>0</v>
      </c>
      <c r="Z32" s="298">
        <f t="shared" si="9"/>
        <v>0</v>
      </c>
      <c r="AA32" s="298">
        <f>ROUND((((((($C32*(1+'Cover Page'!$I$29))*(1+'Cover Page'!$I$30))*(1+'Cover Page'!$I$31))*(1+'Cover Page'!$I$32))*(1+'Cover Page'!$I$33))/9)*3*Y32,0)</f>
        <v>0</v>
      </c>
      <c r="AB32" s="299">
        <f>IF($C32&gt;0,ROUND(SUM((Z32*HLOOKUP(CONCATENATE("FY",RIGHT($C$1,4)+4),Rates!$A$4:$Z$28,17,FALSE)),(HLOOKUP(CONCATENATE("FY",RIGHT($C$1,4)+4),Rates!$A$4:$Z$28,8,FALSE)*(('Cover Page'!$G$33-('Cover Page'!$D$33-1))/14)*X32),(AA32*HLOOKUP(CONCATENATE("FY",RIGHT($C$1,4)+4),Rates!$A$4:$Z$28,19,FALSE))),0),0)</f>
        <v>0</v>
      </c>
      <c r="AC32" s="279">
        <f>$C32*(1+'Cover Page'!$I$29)</f>
        <v>0</v>
      </c>
      <c r="AD32" s="279">
        <f>AC32*(1+'Cover Page'!$I$30)</f>
        <v>0</v>
      </c>
      <c r="AE32" s="279">
        <f>AD32*(1+'Cover Page'!$I$31)</f>
        <v>0</v>
      </c>
      <c r="AF32" s="279">
        <f>AE32*(1+'Cover Page'!$I$32)</f>
        <v>0</v>
      </c>
      <c r="AG32" s="279">
        <f>AF32*(1+'Cover Page'!$I$33)</f>
        <v>0</v>
      </c>
    </row>
    <row r="33" spans="1:33">
      <c r="A33" s="193" t="s">
        <v>16</v>
      </c>
      <c r="B33" s="220" t="s">
        <v>68</v>
      </c>
      <c r="C33" s="207">
        <v>0</v>
      </c>
      <c r="D33" s="199">
        <v>0</v>
      </c>
      <c r="E33" s="225">
        <v>0</v>
      </c>
      <c r="F33" s="298">
        <f t="shared" si="5"/>
        <v>0</v>
      </c>
      <c r="G33" s="298">
        <f>ROUND((($C33*(1+'Cover Page'!$I$29))/9)*3*E33,0)</f>
        <v>0</v>
      </c>
      <c r="H33" s="299">
        <f>IF($C33&gt;0,ROUND(SUM((F33*HLOOKUP($C$1,Rates!$A$4:$Z$28,17,FALSE)),(HLOOKUP($C$1,Rates!$A$4:$Z$28,8,FALSE)*(('Cover Page'!$G$29-('Cover Page'!$D$29-1))/14)*D33),(G33*HLOOKUP($C$1,Rates!$A$4:$Z$28,19,FALSE))),0),0)</f>
        <v>0</v>
      </c>
      <c r="I33" s="199">
        <v>0</v>
      </c>
      <c r="J33" s="225">
        <v>0</v>
      </c>
      <c r="K33" s="298">
        <f t="shared" si="6"/>
        <v>0</v>
      </c>
      <c r="L33" s="298">
        <f>ROUND(((($C33*(1+'Cover Page'!$I$29))*(1+'Cover Page'!$I$30))/9)*3*J33,0)</f>
        <v>0</v>
      </c>
      <c r="M33" s="299">
        <f>IF($C33&gt;0,ROUND(SUM((K33*HLOOKUP(CONCATENATE("FY",RIGHT($C$1,4)+1),Rates!$A$4:$Z$28,17,FALSE)),(HLOOKUP(CONCATENATE("FY",RIGHT($C$1,4)+1),Rates!$A$4:$Z$28,8,FALSE)*(('Cover Page'!$G$30-('Cover Page'!$D$30-1))/14)*I33),(L33*HLOOKUP(CONCATENATE("FY",RIGHT($C$1,4)+1),Rates!$A$4:$Z$28,19,FALSE))),0),0)</f>
        <v>0</v>
      </c>
      <c r="N33" s="199">
        <v>0</v>
      </c>
      <c r="O33" s="225">
        <v>0</v>
      </c>
      <c r="P33" s="298">
        <f t="shared" si="7"/>
        <v>0</v>
      </c>
      <c r="Q33" s="298">
        <f>ROUND((((($C33*(1+'Cover Page'!$I$29))*(1+'Cover Page'!$I$30))*(1+'Cover Page'!$I$31))/9)*3*O33,0)</f>
        <v>0</v>
      </c>
      <c r="R33" s="299">
        <f>IF($C33&gt;0,ROUND(SUM((P33*HLOOKUP(CONCATENATE("FY",RIGHT($C$1,4)+2),Rates!$A$4:$Z$28,17,FALSE)),(HLOOKUP(CONCATENATE("FY",RIGHT($C$1,4)+2),Rates!$A$4:$Z$28,8,FALSE)*(('Cover Page'!$G$31-('Cover Page'!$D$31-1))/14)*N33),(Q33*HLOOKUP(CONCATENATE("FY",RIGHT($C$1,4)+2),Rates!$A$4:$Z$28,19,FALSE))),0),0)</f>
        <v>0</v>
      </c>
      <c r="S33" s="199">
        <v>0</v>
      </c>
      <c r="T33" s="225">
        <v>0</v>
      </c>
      <c r="U33" s="298">
        <f t="shared" si="8"/>
        <v>0</v>
      </c>
      <c r="V33" s="298">
        <f>ROUND(((((($C33*(1+'Cover Page'!$I$29))*(1+'Cover Page'!$I$30))*(1+'Cover Page'!$I$31))*(1+'Cover Page'!$I$32))/9)*3*T33,0)</f>
        <v>0</v>
      </c>
      <c r="W33" s="299">
        <f>IF($C33&gt;0,ROUND(SUM((U33*HLOOKUP(CONCATENATE("FY",RIGHT($C$1,4)+3),Rates!$A$4:$Z$28,17,FALSE)),(HLOOKUP(CONCATENATE("FY",RIGHT($C$1,4)+3),Rates!$A$4:$Z$28,8,FALSE)*(('Cover Page'!$G$32-('Cover Page'!$D$32-1))/14)*S33),(V33*HLOOKUP(CONCATENATE("FY",RIGHT($C$1,4)+3),Rates!$A$4:$Z$28,19,FALSE))),0),0)</f>
        <v>0</v>
      </c>
      <c r="X33" s="199">
        <v>0</v>
      </c>
      <c r="Y33" s="225">
        <v>0</v>
      </c>
      <c r="Z33" s="298">
        <f t="shared" si="9"/>
        <v>0</v>
      </c>
      <c r="AA33" s="298">
        <f>ROUND((((((($C33*(1+'Cover Page'!$I$29))*(1+'Cover Page'!$I$30))*(1+'Cover Page'!$I$31))*(1+'Cover Page'!$I$32))*(1+'Cover Page'!$I$33))/9)*3*Y33,0)</f>
        <v>0</v>
      </c>
      <c r="AB33" s="299">
        <f>IF($C33&gt;0,ROUND(SUM((Z33*HLOOKUP(CONCATENATE("FY",RIGHT($C$1,4)+4),Rates!$A$4:$Z$28,17,FALSE)),(HLOOKUP(CONCATENATE("FY",RIGHT($C$1,4)+4),Rates!$A$4:$Z$28,8,FALSE)*(('Cover Page'!$G$33-('Cover Page'!$D$33-1))/14)*X33),(AA33*HLOOKUP(CONCATENATE("FY",RIGHT($C$1,4)+4),Rates!$A$4:$Z$28,19,FALSE))),0),0)</f>
        <v>0</v>
      </c>
      <c r="AC33" s="279">
        <f>$C33*(1+'Cover Page'!$I$29)</f>
        <v>0</v>
      </c>
      <c r="AD33" s="279">
        <f>AC33*(1+'Cover Page'!$I$30)</f>
        <v>0</v>
      </c>
      <c r="AE33" s="279">
        <f>AD33*(1+'Cover Page'!$I$31)</f>
        <v>0</v>
      </c>
      <c r="AF33" s="279">
        <f>AE33*(1+'Cover Page'!$I$32)</f>
        <v>0</v>
      </c>
      <c r="AG33" s="279">
        <f>AF33*(1+'Cover Page'!$I$33)</f>
        <v>0</v>
      </c>
    </row>
    <row r="34" spans="1:33">
      <c r="A34" s="193" t="s">
        <v>16</v>
      </c>
      <c r="B34" s="220" t="s">
        <v>68</v>
      </c>
      <c r="C34" s="207">
        <v>0</v>
      </c>
      <c r="D34" s="199">
        <v>0</v>
      </c>
      <c r="E34" s="225">
        <v>0</v>
      </c>
      <c r="F34" s="298">
        <f t="shared" si="5"/>
        <v>0</v>
      </c>
      <c r="G34" s="298">
        <f>ROUND((($C34*(1+'Cover Page'!$I$29))/9)*3*E34,0)</f>
        <v>0</v>
      </c>
      <c r="H34" s="299">
        <f>IF($C34&gt;0,ROUND(SUM((F34*HLOOKUP($C$1,Rates!$A$4:$Z$28,17,FALSE)),(HLOOKUP($C$1,Rates!$A$4:$Z$28,8,FALSE)*(('Cover Page'!$G$29-('Cover Page'!$D$29-1))/14)*D34),(G34*HLOOKUP($C$1,Rates!$A$4:$Z$28,19,FALSE))),0),0)</f>
        <v>0</v>
      </c>
      <c r="I34" s="199">
        <v>0</v>
      </c>
      <c r="J34" s="225">
        <v>0</v>
      </c>
      <c r="K34" s="298">
        <f t="shared" si="6"/>
        <v>0</v>
      </c>
      <c r="L34" s="298">
        <f>ROUND(((($C34*(1+'Cover Page'!$I$29))*(1+'Cover Page'!$I$30))/9)*3*J34,0)</f>
        <v>0</v>
      </c>
      <c r="M34" s="299">
        <f>IF($C34&gt;0,ROUND(SUM((K34*HLOOKUP(CONCATENATE("FY",RIGHT($C$1,4)+1),Rates!$A$4:$Z$28,17,FALSE)),(HLOOKUP(CONCATENATE("FY",RIGHT($C$1,4)+1),Rates!$A$4:$Z$28,8,FALSE)*(('Cover Page'!$G$30-('Cover Page'!$D$30-1))/14)*I34),(L34*HLOOKUP(CONCATENATE("FY",RIGHT($C$1,4)+1),Rates!$A$4:$Z$28,19,FALSE))),0),0)</f>
        <v>0</v>
      </c>
      <c r="N34" s="199">
        <v>0</v>
      </c>
      <c r="O34" s="225">
        <v>0</v>
      </c>
      <c r="P34" s="298">
        <f t="shared" si="7"/>
        <v>0</v>
      </c>
      <c r="Q34" s="298">
        <f>ROUND((((($C34*(1+'Cover Page'!$I$29))*(1+'Cover Page'!$I$30))*(1+'Cover Page'!$I$31))/9)*3*O34,0)</f>
        <v>0</v>
      </c>
      <c r="R34" s="299">
        <f>IF($C34&gt;0,ROUND(SUM((P34*HLOOKUP(CONCATENATE("FY",RIGHT($C$1,4)+2),Rates!$A$4:$Z$28,17,FALSE)),(HLOOKUP(CONCATENATE("FY",RIGHT($C$1,4)+2),Rates!$A$4:$Z$28,8,FALSE)*(('Cover Page'!$G$31-('Cover Page'!$D$31-1))/14)*N34),(Q34*HLOOKUP(CONCATENATE("FY",RIGHT($C$1,4)+2),Rates!$A$4:$Z$28,19,FALSE))),0),0)</f>
        <v>0</v>
      </c>
      <c r="S34" s="199">
        <v>0</v>
      </c>
      <c r="T34" s="225">
        <v>0</v>
      </c>
      <c r="U34" s="298">
        <f t="shared" si="8"/>
        <v>0</v>
      </c>
      <c r="V34" s="298">
        <f>ROUND(((((($C34*(1+'Cover Page'!$I$29))*(1+'Cover Page'!$I$30))*(1+'Cover Page'!$I$31))*(1+'Cover Page'!$I$32))/9)*3*T34,0)</f>
        <v>0</v>
      </c>
      <c r="W34" s="299">
        <f>IF($C34&gt;0,ROUND(SUM((U34*HLOOKUP(CONCATENATE("FY",RIGHT($C$1,4)+3),Rates!$A$4:$Z$28,17,FALSE)),(HLOOKUP(CONCATENATE("FY",RIGHT($C$1,4)+3),Rates!$A$4:$Z$28,8,FALSE)*(('Cover Page'!$G$32-('Cover Page'!$D$32-1))/14)*S34),(V34*HLOOKUP(CONCATENATE("FY",RIGHT($C$1,4)+3),Rates!$A$4:$Z$28,19,FALSE))),0),0)</f>
        <v>0</v>
      </c>
      <c r="X34" s="199">
        <v>0</v>
      </c>
      <c r="Y34" s="225">
        <v>0</v>
      </c>
      <c r="Z34" s="298">
        <f t="shared" si="9"/>
        <v>0</v>
      </c>
      <c r="AA34" s="298">
        <f>ROUND((((((($C34*(1+'Cover Page'!$I$29))*(1+'Cover Page'!$I$30))*(1+'Cover Page'!$I$31))*(1+'Cover Page'!$I$32))*(1+'Cover Page'!$I$33))/9)*3*Y34,0)</f>
        <v>0</v>
      </c>
      <c r="AB34" s="299">
        <f>IF($C34&gt;0,ROUND(SUM((Z34*HLOOKUP(CONCATENATE("FY",RIGHT($C$1,4)+4),Rates!$A$4:$Z$28,17,FALSE)),(HLOOKUP(CONCATENATE("FY",RIGHT($C$1,4)+4),Rates!$A$4:$Z$28,8,FALSE)*(('Cover Page'!$G$33-('Cover Page'!$D$33-1))/14)*X34),(AA34*HLOOKUP(CONCATENATE("FY",RIGHT($C$1,4)+4),Rates!$A$4:$Z$28,19,FALSE))),0),0)</f>
        <v>0</v>
      </c>
      <c r="AC34" s="279">
        <f>$C34*(1+'Cover Page'!$I$29)</f>
        <v>0</v>
      </c>
      <c r="AD34" s="279">
        <f>AC34*(1+'Cover Page'!$I$30)</f>
        <v>0</v>
      </c>
      <c r="AE34" s="279">
        <f>AD34*(1+'Cover Page'!$I$31)</f>
        <v>0</v>
      </c>
      <c r="AF34" s="279">
        <f>AE34*(1+'Cover Page'!$I$32)</f>
        <v>0</v>
      </c>
      <c r="AG34" s="279">
        <f>AF34*(1+'Cover Page'!$I$33)</f>
        <v>0</v>
      </c>
    </row>
    <row r="35" spans="1:33">
      <c r="A35" s="193" t="s">
        <v>16</v>
      </c>
      <c r="B35" s="220" t="s">
        <v>68</v>
      </c>
      <c r="C35" s="207">
        <v>0</v>
      </c>
      <c r="D35" s="199">
        <v>0</v>
      </c>
      <c r="E35" s="225">
        <v>0</v>
      </c>
      <c r="F35" s="298">
        <f t="shared" si="5"/>
        <v>0</v>
      </c>
      <c r="G35" s="298">
        <f>ROUND((($C35*(1+'Cover Page'!$I$29))/9)*3*E35,0)</f>
        <v>0</v>
      </c>
      <c r="H35" s="299">
        <f>IF($C35&gt;0,ROUND(SUM((F35*HLOOKUP($C$1,Rates!$A$4:$Z$28,17,FALSE)),(HLOOKUP($C$1,Rates!$A$4:$Z$28,8,FALSE)*(('Cover Page'!$G$29-('Cover Page'!$D$29-1))/14)*D35),(G35*HLOOKUP($C$1,Rates!$A$4:$Z$28,19,FALSE))),0),0)</f>
        <v>0</v>
      </c>
      <c r="I35" s="199">
        <v>0</v>
      </c>
      <c r="J35" s="225">
        <v>0</v>
      </c>
      <c r="K35" s="298">
        <f t="shared" si="6"/>
        <v>0</v>
      </c>
      <c r="L35" s="298">
        <f>ROUND(((($C35*(1+'Cover Page'!$I$29))*(1+'Cover Page'!$I$30))/9)*3*J35,0)</f>
        <v>0</v>
      </c>
      <c r="M35" s="299">
        <f>IF($C35&gt;0,ROUND(SUM((K35*HLOOKUP(CONCATENATE("FY",RIGHT($C$1,4)+1),Rates!$A$4:$Z$28,17,FALSE)),(HLOOKUP(CONCATENATE("FY",RIGHT($C$1,4)+1),Rates!$A$4:$Z$28,8,FALSE)*(('Cover Page'!$G$30-('Cover Page'!$D$30-1))/14)*I35),(L35*HLOOKUP(CONCATENATE("FY",RIGHT($C$1,4)+1),Rates!$A$4:$Z$28,19,FALSE))),0),0)</f>
        <v>0</v>
      </c>
      <c r="N35" s="199">
        <v>0</v>
      </c>
      <c r="O35" s="225">
        <v>0</v>
      </c>
      <c r="P35" s="298">
        <f t="shared" si="7"/>
        <v>0</v>
      </c>
      <c r="Q35" s="298">
        <f>ROUND((((($C35*(1+'Cover Page'!$I$29))*(1+'Cover Page'!$I$30))*(1+'Cover Page'!$I$31))/9)*3*O35,0)</f>
        <v>0</v>
      </c>
      <c r="R35" s="299">
        <f>IF($C35&gt;0,ROUND(SUM((P35*HLOOKUP(CONCATENATE("FY",RIGHT($C$1,4)+2),Rates!$A$4:$Z$28,17,FALSE)),(HLOOKUP(CONCATENATE("FY",RIGHT($C$1,4)+2),Rates!$A$4:$Z$28,8,FALSE)*(('Cover Page'!$G$31-('Cover Page'!$D$31-1))/14)*N35),(Q35*HLOOKUP(CONCATENATE("FY",RIGHT($C$1,4)+2),Rates!$A$4:$Z$28,19,FALSE))),0),0)</f>
        <v>0</v>
      </c>
      <c r="S35" s="199">
        <v>0</v>
      </c>
      <c r="T35" s="225">
        <v>0</v>
      </c>
      <c r="U35" s="298">
        <f t="shared" si="8"/>
        <v>0</v>
      </c>
      <c r="V35" s="298">
        <f>ROUND(((((($C35*(1+'Cover Page'!$I$29))*(1+'Cover Page'!$I$30))*(1+'Cover Page'!$I$31))*(1+'Cover Page'!$I$32))/9)*3*T35,0)</f>
        <v>0</v>
      </c>
      <c r="W35" s="299">
        <f>IF($C35&gt;0,ROUND(SUM((U35*HLOOKUP(CONCATENATE("FY",RIGHT($C$1,4)+3),Rates!$A$4:$Z$28,17,FALSE)),(HLOOKUP(CONCATENATE("FY",RIGHT($C$1,4)+3),Rates!$A$4:$Z$28,8,FALSE)*(('Cover Page'!$G$32-('Cover Page'!$D$32-1))/14)*S35),(V35*HLOOKUP(CONCATENATE("FY",RIGHT($C$1,4)+3),Rates!$A$4:$Z$28,19,FALSE))),0),0)</f>
        <v>0</v>
      </c>
      <c r="X35" s="199">
        <v>0</v>
      </c>
      <c r="Y35" s="225">
        <v>0</v>
      </c>
      <c r="Z35" s="298">
        <f t="shared" si="9"/>
        <v>0</v>
      </c>
      <c r="AA35" s="298">
        <f>ROUND((((((($C35*(1+'Cover Page'!$I$29))*(1+'Cover Page'!$I$30))*(1+'Cover Page'!$I$31))*(1+'Cover Page'!$I$32))*(1+'Cover Page'!$I$33))/9)*3*Y35,0)</f>
        <v>0</v>
      </c>
      <c r="AB35" s="299">
        <f>IF($C35&gt;0,ROUND(SUM((Z35*HLOOKUP(CONCATENATE("FY",RIGHT($C$1,4)+4),Rates!$A$4:$Z$28,17,FALSE)),(HLOOKUP(CONCATENATE("FY",RIGHT($C$1,4)+4),Rates!$A$4:$Z$28,8,FALSE)*(('Cover Page'!$G$33-('Cover Page'!$D$33-1))/14)*X35),(AA35*HLOOKUP(CONCATENATE("FY",RIGHT($C$1,4)+4),Rates!$A$4:$Z$28,19,FALSE))),0),0)</f>
        <v>0</v>
      </c>
      <c r="AC35" s="279">
        <f>$C35*(1+'Cover Page'!$I$29)</f>
        <v>0</v>
      </c>
      <c r="AD35" s="279">
        <f>AC35*(1+'Cover Page'!$I$30)</f>
        <v>0</v>
      </c>
      <c r="AE35" s="279">
        <f>AD35*(1+'Cover Page'!$I$31)</f>
        <v>0</v>
      </c>
      <c r="AF35" s="279">
        <f>AE35*(1+'Cover Page'!$I$32)</f>
        <v>0</v>
      </c>
      <c r="AG35" s="279">
        <f>AF35*(1+'Cover Page'!$I$33)</f>
        <v>0</v>
      </c>
    </row>
    <row r="36" spans="1:33">
      <c r="A36" s="193" t="s">
        <v>16</v>
      </c>
      <c r="B36" s="220" t="s">
        <v>68</v>
      </c>
      <c r="C36" s="207">
        <v>0</v>
      </c>
      <c r="D36" s="199">
        <v>0</v>
      </c>
      <c r="E36" s="225">
        <v>0</v>
      </c>
      <c r="F36" s="298">
        <f t="shared" si="5"/>
        <v>0</v>
      </c>
      <c r="G36" s="298">
        <f>ROUND((($C36*(1+'Cover Page'!$I$29))/9)*3*E36,0)</f>
        <v>0</v>
      </c>
      <c r="H36" s="299">
        <f>IF($C36&gt;0,ROUND(SUM((F36*HLOOKUP($C$1,Rates!$A$4:$Z$28,17,FALSE)),(HLOOKUP($C$1,Rates!$A$4:$Z$28,8,FALSE)*(('Cover Page'!$G$29-('Cover Page'!$D$29-1))/14)*D36),(G36*HLOOKUP($C$1,Rates!$A$4:$Z$28,19,FALSE))),0),0)</f>
        <v>0</v>
      </c>
      <c r="I36" s="199">
        <v>0</v>
      </c>
      <c r="J36" s="225">
        <v>0</v>
      </c>
      <c r="K36" s="298">
        <f t="shared" si="6"/>
        <v>0</v>
      </c>
      <c r="L36" s="298">
        <f>ROUND(((($C36*(1+'Cover Page'!$I$29))*(1+'Cover Page'!$I$30))/9)*3*J36,0)</f>
        <v>0</v>
      </c>
      <c r="M36" s="299">
        <f>IF($C36&gt;0,ROUND(SUM((K36*HLOOKUP(CONCATENATE("FY",RIGHT($C$1,4)+1),Rates!$A$4:$Z$28,17,FALSE)),(HLOOKUP(CONCATENATE("FY",RIGHT($C$1,4)+1),Rates!$A$4:$Z$28,8,FALSE)*(('Cover Page'!$G$30-('Cover Page'!$D$30-1))/14)*I36),(L36*HLOOKUP(CONCATENATE("FY",RIGHT($C$1,4)+1),Rates!$A$4:$Z$28,19,FALSE))),0),0)</f>
        <v>0</v>
      </c>
      <c r="N36" s="199">
        <v>0</v>
      </c>
      <c r="O36" s="225">
        <v>0</v>
      </c>
      <c r="P36" s="298">
        <f t="shared" si="7"/>
        <v>0</v>
      </c>
      <c r="Q36" s="298">
        <f>ROUND((((($C36*(1+'Cover Page'!$I$29))*(1+'Cover Page'!$I$30))*(1+'Cover Page'!$I$31))/9)*3*O36,0)</f>
        <v>0</v>
      </c>
      <c r="R36" s="299">
        <f>IF($C36&gt;0,ROUND(SUM((P36*HLOOKUP(CONCATENATE("FY",RIGHT($C$1,4)+2),Rates!$A$4:$Z$28,17,FALSE)),(HLOOKUP(CONCATENATE("FY",RIGHT($C$1,4)+2),Rates!$A$4:$Z$28,8,FALSE)*(('Cover Page'!$G$31-('Cover Page'!$D$31-1))/14)*N36),(Q36*HLOOKUP(CONCATENATE("FY",RIGHT($C$1,4)+2),Rates!$A$4:$Z$28,19,FALSE))),0),0)</f>
        <v>0</v>
      </c>
      <c r="S36" s="199">
        <v>0</v>
      </c>
      <c r="T36" s="225">
        <v>0</v>
      </c>
      <c r="U36" s="298">
        <f t="shared" si="8"/>
        <v>0</v>
      </c>
      <c r="V36" s="298">
        <f>ROUND(((((($C36*(1+'Cover Page'!$I$29))*(1+'Cover Page'!$I$30))*(1+'Cover Page'!$I$31))*(1+'Cover Page'!$I$32))/9)*3*T36,0)</f>
        <v>0</v>
      </c>
      <c r="W36" s="299">
        <f>IF($C36&gt;0,ROUND(SUM((U36*HLOOKUP(CONCATENATE("FY",RIGHT($C$1,4)+3),Rates!$A$4:$Z$28,17,FALSE)),(HLOOKUP(CONCATENATE("FY",RIGHT($C$1,4)+3),Rates!$A$4:$Z$28,8,FALSE)*(('Cover Page'!$G$32-('Cover Page'!$D$32-1))/14)*S36),(V36*HLOOKUP(CONCATENATE("FY",RIGHT($C$1,4)+3),Rates!$A$4:$Z$28,19,FALSE))),0),0)</f>
        <v>0</v>
      </c>
      <c r="X36" s="199">
        <v>0</v>
      </c>
      <c r="Y36" s="225">
        <v>0</v>
      </c>
      <c r="Z36" s="298">
        <f t="shared" si="9"/>
        <v>0</v>
      </c>
      <c r="AA36" s="298">
        <f>ROUND((((((($C36*(1+'Cover Page'!$I$29))*(1+'Cover Page'!$I$30))*(1+'Cover Page'!$I$31))*(1+'Cover Page'!$I$32))*(1+'Cover Page'!$I$33))/9)*3*Y36,0)</f>
        <v>0</v>
      </c>
      <c r="AB36" s="299">
        <f>IF($C36&gt;0,ROUND(SUM((Z36*HLOOKUP(CONCATENATE("FY",RIGHT($C$1,4)+4),Rates!$A$4:$Z$28,17,FALSE)),(HLOOKUP(CONCATENATE("FY",RIGHT($C$1,4)+4),Rates!$A$4:$Z$28,8,FALSE)*(('Cover Page'!$G$33-('Cover Page'!$D$33-1))/14)*X36),(AA36*HLOOKUP(CONCATENATE("FY",RIGHT($C$1,4)+4),Rates!$A$4:$Z$28,19,FALSE))),0),0)</f>
        <v>0</v>
      </c>
      <c r="AC36" s="279">
        <f>$C36*(1+'Cover Page'!$I$29)</f>
        <v>0</v>
      </c>
      <c r="AD36" s="279">
        <f>AC36*(1+'Cover Page'!$I$30)</f>
        <v>0</v>
      </c>
      <c r="AE36" s="279">
        <f>AD36*(1+'Cover Page'!$I$31)</f>
        <v>0</v>
      </c>
      <c r="AF36" s="279">
        <f>AE36*(1+'Cover Page'!$I$32)</f>
        <v>0</v>
      </c>
      <c r="AG36" s="279">
        <f>AF36*(1+'Cover Page'!$I$33)</f>
        <v>0</v>
      </c>
    </row>
    <row r="37" spans="1:33">
      <c r="A37" s="193" t="s">
        <v>16</v>
      </c>
      <c r="B37" s="220" t="s">
        <v>68</v>
      </c>
      <c r="C37" s="207">
        <v>0</v>
      </c>
      <c r="D37" s="199">
        <v>0</v>
      </c>
      <c r="E37" s="225">
        <v>0</v>
      </c>
      <c r="F37" s="298">
        <f t="shared" si="5"/>
        <v>0</v>
      </c>
      <c r="G37" s="298">
        <f>ROUND((($C37*(1+'Cover Page'!$I$29))/9)*3*E37,0)</f>
        <v>0</v>
      </c>
      <c r="H37" s="299">
        <f>IF($C37&gt;0,ROUND(SUM((F37*HLOOKUP($C$1,Rates!$A$4:$Z$28,17,FALSE)),(HLOOKUP($C$1,Rates!$A$4:$Z$28,8,FALSE)*(('Cover Page'!$G$29-('Cover Page'!$D$29-1))/14)*D37),(G37*HLOOKUP($C$1,Rates!$A$4:$Z$28,19,FALSE))),0),0)</f>
        <v>0</v>
      </c>
      <c r="I37" s="199">
        <v>0</v>
      </c>
      <c r="J37" s="225">
        <v>0</v>
      </c>
      <c r="K37" s="298">
        <f t="shared" si="6"/>
        <v>0</v>
      </c>
      <c r="L37" s="298">
        <f>ROUND(((($C37*(1+'Cover Page'!$I$29))*(1+'Cover Page'!$I$30))/9)*3*J37,0)</f>
        <v>0</v>
      </c>
      <c r="M37" s="299">
        <f>IF($C37&gt;0,ROUND(SUM((K37*HLOOKUP(CONCATENATE("FY",RIGHT($C$1,4)+1),Rates!$A$4:$Z$28,17,FALSE)),(HLOOKUP(CONCATENATE("FY",RIGHT($C$1,4)+1),Rates!$A$4:$Z$28,8,FALSE)*(('Cover Page'!$G$30-('Cover Page'!$D$30-1))/14)*I37),(L37*HLOOKUP(CONCATENATE("FY",RIGHT($C$1,4)+1),Rates!$A$4:$Z$28,19,FALSE))),0),0)</f>
        <v>0</v>
      </c>
      <c r="N37" s="199">
        <v>0</v>
      </c>
      <c r="O37" s="225">
        <v>0</v>
      </c>
      <c r="P37" s="298">
        <f t="shared" si="7"/>
        <v>0</v>
      </c>
      <c r="Q37" s="298">
        <f>ROUND((((($C37*(1+'Cover Page'!$I$29))*(1+'Cover Page'!$I$30))*(1+'Cover Page'!$I$31))/9)*3*O37,0)</f>
        <v>0</v>
      </c>
      <c r="R37" s="299">
        <f>IF($C37&gt;0,ROUND(SUM((P37*HLOOKUP(CONCATENATE("FY",RIGHT($C$1,4)+2),Rates!$A$4:$Z$28,17,FALSE)),(HLOOKUP(CONCATENATE("FY",RIGHT($C$1,4)+2),Rates!$A$4:$Z$28,8,FALSE)*(('Cover Page'!$G$31-('Cover Page'!$D$31-1))/14)*N37),(Q37*HLOOKUP(CONCATENATE("FY",RIGHT($C$1,4)+2),Rates!$A$4:$Z$28,19,FALSE))),0),0)</f>
        <v>0</v>
      </c>
      <c r="S37" s="199">
        <v>0</v>
      </c>
      <c r="T37" s="225">
        <v>0</v>
      </c>
      <c r="U37" s="298">
        <f t="shared" si="8"/>
        <v>0</v>
      </c>
      <c r="V37" s="298">
        <f>ROUND(((((($C37*(1+'Cover Page'!$I$29))*(1+'Cover Page'!$I$30))*(1+'Cover Page'!$I$31))*(1+'Cover Page'!$I$32))/9)*3*T37,0)</f>
        <v>0</v>
      </c>
      <c r="W37" s="299">
        <f>IF($C37&gt;0,ROUND(SUM((U37*HLOOKUP(CONCATENATE("FY",RIGHT($C$1,4)+3),Rates!$A$4:$Z$28,17,FALSE)),(HLOOKUP(CONCATENATE("FY",RIGHT($C$1,4)+3),Rates!$A$4:$Z$28,8,FALSE)*(('Cover Page'!$G$32-('Cover Page'!$D$32-1))/14)*S37),(V37*HLOOKUP(CONCATENATE("FY",RIGHT($C$1,4)+3),Rates!$A$4:$Z$28,19,FALSE))),0),0)</f>
        <v>0</v>
      </c>
      <c r="X37" s="199">
        <v>0</v>
      </c>
      <c r="Y37" s="225">
        <v>0</v>
      </c>
      <c r="Z37" s="298">
        <f t="shared" si="9"/>
        <v>0</v>
      </c>
      <c r="AA37" s="298">
        <f>ROUND((((((($C37*(1+'Cover Page'!$I$29))*(1+'Cover Page'!$I$30))*(1+'Cover Page'!$I$31))*(1+'Cover Page'!$I$32))*(1+'Cover Page'!$I$33))/9)*3*Y37,0)</f>
        <v>0</v>
      </c>
      <c r="AB37" s="299">
        <f>IF($C37&gt;0,ROUND(SUM((Z37*HLOOKUP(CONCATENATE("FY",RIGHT($C$1,4)+4),Rates!$A$4:$Z$28,17,FALSE)),(HLOOKUP(CONCATENATE("FY",RIGHT($C$1,4)+4),Rates!$A$4:$Z$28,8,FALSE)*(('Cover Page'!$G$33-('Cover Page'!$D$33-1))/14)*X37),(AA37*HLOOKUP(CONCATENATE("FY",RIGHT($C$1,4)+4),Rates!$A$4:$Z$28,19,FALSE))),0),0)</f>
        <v>0</v>
      </c>
      <c r="AC37" s="279">
        <f>$C37*(1+'Cover Page'!$I$29)</f>
        <v>0</v>
      </c>
      <c r="AD37" s="279">
        <f>AC37*(1+'Cover Page'!$I$30)</f>
        <v>0</v>
      </c>
      <c r="AE37" s="279">
        <f>AD37*(1+'Cover Page'!$I$31)</f>
        <v>0</v>
      </c>
      <c r="AF37" s="279">
        <f>AE37*(1+'Cover Page'!$I$32)</f>
        <v>0</v>
      </c>
      <c r="AG37" s="279">
        <f>AF37*(1+'Cover Page'!$I$33)</f>
        <v>0</v>
      </c>
    </row>
    <row r="38" spans="1:33">
      <c r="A38" s="193" t="s">
        <v>16</v>
      </c>
      <c r="B38" s="220" t="s">
        <v>68</v>
      </c>
      <c r="C38" s="207">
        <v>0</v>
      </c>
      <c r="D38" s="199">
        <v>0</v>
      </c>
      <c r="E38" s="225">
        <v>0</v>
      </c>
      <c r="F38" s="298">
        <f t="shared" si="5"/>
        <v>0</v>
      </c>
      <c r="G38" s="298">
        <f>ROUND((($C38*(1+'Cover Page'!$I$29))/9)*3*E38,0)</f>
        <v>0</v>
      </c>
      <c r="H38" s="299">
        <f>IF($C38&gt;0,ROUND(SUM((F38*HLOOKUP($C$1,Rates!$A$4:$Z$28,17,FALSE)),(HLOOKUP($C$1,Rates!$A$4:$Z$28,8,FALSE)*(('Cover Page'!$G$29-('Cover Page'!$D$29-1))/14)*D38),(G38*HLOOKUP($C$1,Rates!$A$4:$Z$28,19,FALSE))),0),0)</f>
        <v>0</v>
      </c>
      <c r="I38" s="199">
        <v>0</v>
      </c>
      <c r="J38" s="225">
        <v>0</v>
      </c>
      <c r="K38" s="298">
        <f t="shared" si="6"/>
        <v>0</v>
      </c>
      <c r="L38" s="298">
        <f>ROUND(((($C38*(1+'Cover Page'!$I$29))*(1+'Cover Page'!$I$30))/9)*3*J38,0)</f>
        <v>0</v>
      </c>
      <c r="M38" s="299">
        <f>IF($C38&gt;0,ROUND(SUM((K38*HLOOKUP(CONCATENATE("FY",RIGHT($C$1,4)+1),Rates!$A$4:$Z$28,17,FALSE)),(HLOOKUP(CONCATENATE("FY",RIGHT($C$1,4)+1),Rates!$A$4:$Z$28,8,FALSE)*(('Cover Page'!$G$30-('Cover Page'!$D$30-1))/14)*I38),(L38*HLOOKUP(CONCATENATE("FY",RIGHT($C$1,4)+1),Rates!$A$4:$Z$28,19,FALSE))),0),0)</f>
        <v>0</v>
      </c>
      <c r="N38" s="199">
        <v>0</v>
      </c>
      <c r="O38" s="225">
        <v>0</v>
      </c>
      <c r="P38" s="298">
        <f t="shared" si="7"/>
        <v>0</v>
      </c>
      <c r="Q38" s="298">
        <f>ROUND((((($C38*(1+'Cover Page'!$I$29))*(1+'Cover Page'!$I$30))*(1+'Cover Page'!$I$31))/9)*3*O38,0)</f>
        <v>0</v>
      </c>
      <c r="R38" s="299">
        <f>IF($C38&gt;0,ROUND(SUM((P38*HLOOKUP(CONCATENATE("FY",RIGHT($C$1,4)+2),Rates!$A$4:$Z$28,17,FALSE)),(HLOOKUP(CONCATENATE("FY",RIGHT($C$1,4)+2),Rates!$A$4:$Z$28,8,FALSE)*(('Cover Page'!$G$31-('Cover Page'!$D$31-1))/14)*N38),(Q38*HLOOKUP(CONCATENATE("FY",RIGHT($C$1,4)+2),Rates!$A$4:$Z$28,19,FALSE))),0),0)</f>
        <v>0</v>
      </c>
      <c r="S38" s="199">
        <v>0</v>
      </c>
      <c r="T38" s="225">
        <v>0</v>
      </c>
      <c r="U38" s="298">
        <f t="shared" si="8"/>
        <v>0</v>
      </c>
      <c r="V38" s="298">
        <f>ROUND(((((($C38*(1+'Cover Page'!$I$29))*(1+'Cover Page'!$I$30))*(1+'Cover Page'!$I$31))*(1+'Cover Page'!$I$32))/9)*3*T38,0)</f>
        <v>0</v>
      </c>
      <c r="W38" s="299">
        <f>IF($C38&gt;0,ROUND(SUM((U38*HLOOKUP(CONCATENATE("FY",RIGHT($C$1,4)+3),Rates!$A$4:$Z$28,17,FALSE)),(HLOOKUP(CONCATENATE("FY",RIGHT($C$1,4)+3),Rates!$A$4:$Z$28,8,FALSE)*(('Cover Page'!$G$32-('Cover Page'!$D$32-1))/14)*S38),(V38*HLOOKUP(CONCATENATE("FY",RIGHT($C$1,4)+3),Rates!$A$4:$Z$28,19,FALSE))),0),0)</f>
        <v>0</v>
      </c>
      <c r="X38" s="199">
        <v>0</v>
      </c>
      <c r="Y38" s="225">
        <v>0</v>
      </c>
      <c r="Z38" s="298">
        <f t="shared" si="9"/>
        <v>0</v>
      </c>
      <c r="AA38" s="298">
        <f>ROUND((((((($C38*(1+'Cover Page'!$I$29))*(1+'Cover Page'!$I$30))*(1+'Cover Page'!$I$31))*(1+'Cover Page'!$I$32))*(1+'Cover Page'!$I$33))/9)*3*Y38,0)</f>
        <v>0</v>
      </c>
      <c r="AB38" s="299">
        <f>IF($C38&gt;0,ROUND(SUM((Z38*HLOOKUP(CONCATENATE("FY",RIGHT($C$1,4)+4),Rates!$A$4:$Z$28,17,FALSE)),(HLOOKUP(CONCATENATE("FY",RIGHT($C$1,4)+4),Rates!$A$4:$Z$28,8,FALSE)*(('Cover Page'!$G$33-('Cover Page'!$D$33-1))/14)*X38),(AA38*HLOOKUP(CONCATENATE("FY",RIGHT($C$1,4)+4),Rates!$A$4:$Z$28,19,FALSE))),0),0)</f>
        <v>0</v>
      </c>
      <c r="AC38" s="279">
        <f>$C38*(1+'Cover Page'!$I$29)</f>
        <v>0</v>
      </c>
      <c r="AD38" s="279">
        <f>AC38*(1+'Cover Page'!$I$30)</f>
        <v>0</v>
      </c>
      <c r="AE38" s="279">
        <f>AD38*(1+'Cover Page'!$I$31)</f>
        <v>0</v>
      </c>
      <c r="AF38" s="279">
        <f>AE38*(1+'Cover Page'!$I$32)</f>
        <v>0</v>
      </c>
      <c r="AG38" s="279">
        <f>AF38*(1+'Cover Page'!$I$33)</f>
        <v>0</v>
      </c>
    </row>
    <row r="39" spans="1:33" ht="15" thickBot="1">
      <c r="A39" s="194" t="s">
        <v>16</v>
      </c>
      <c r="B39" s="195" t="s">
        <v>68</v>
      </c>
      <c r="C39" s="208">
        <v>0</v>
      </c>
      <c r="D39" s="200">
        <v>0</v>
      </c>
      <c r="E39" s="201">
        <v>0</v>
      </c>
      <c r="F39" s="300">
        <f>ROUND($AC39*D39,0)</f>
        <v>0</v>
      </c>
      <c r="G39" s="300">
        <f>ROUND((($C39*(1+'Cover Page'!$I$29))/9)*3*E39,0)</f>
        <v>0</v>
      </c>
      <c r="H39" s="301">
        <f>IF($C39&gt;0,ROUND(SUM((F39*HLOOKUP($C$1,Rates!$A$4:$Z$28,17,FALSE)),(HLOOKUP($C$1,Rates!$A$4:$Z$28,8,FALSE)*(('Cover Page'!$G$29-('Cover Page'!$D$29-1))/14)*D39),(G39*HLOOKUP($C$1,Rates!$A$4:$Z$28,19,FALSE))),0),0)</f>
        <v>0</v>
      </c>
      <c r="I39" s="200">
        <v>0</v>
      </c>
      <c r="J39" s="201">
        <v>0</v>
      </c>
      <c r="K39" s="300">
        <f t="shared" si="6"/>
        <v>0</v>
      </c>
      <c r="L39" s="300">
        <f>ROUND(((($C39*(1+'Cover Page'!$I$29))*(1+'Cover Page'!$I$30))/9)*3*J39,0)</f>
        <v>0</v>
      </c>
      <c r="M39" s="301">
        <f>IF($C39&gt;0,ROUND(SUM((K39*HLOOKUP(CONCATENATE("FY",RIGHT($C$1,4)+1),Rates!$A$4:$Z$28,17,FALSE)),(HLOOKUP(CONCATENATE("FY",RIGHT($C$1,4)+1),Rates!$A$4:$Z$28,8,FALSE)*(('Cover Page'!$G$30-('Cover Page'!$D$30-1))/14)*I39),(L39*HLOOKUP(CONCATENATE("FY",RIGHT($C$1,4)+1),Rates!$A$4:$Z$28,19,FALSE))),0),0)</f>
        <v>0</v>
      </c>
      <c r="N39" s="200">
        <v>0</v>
      </c>
      <c r="O39" s="201">
        <v>0</v>
      </c>
      <c r="P39" s="300">
        <f t="shared" si="7"/>
        <v>0</v>
      </c>
      <c r="Q39" s="300">
        <f>ROUND((((($C39*(1+'Cover Page'!$I$29))*(1+'Cover Page'!$I$30))*(1+'Cover Page'!$I$31))/9)*3*O39,0)</f>
        <v>0</v>
      </c>
      <c r="R39" s="301">
        <f>IF($C39&gt;0,ROUND(SUM((P39*HLOOKUP(CONCATENATE("FY",RIGHT($C$1,4)+2),Rates!$A$4:$Z$28,17,FALSE)),(HLOOKUP(CONCATENATE("FY",RIGHT($C$1,4)+2),Rates!$A$4:$Z$28,8,FALSE)*(('Cover Page'!$G$31-('Cover Page'!$D$31-1))/14)*N39),(Q39*HLOOKUP(CONCATENATE("FY",RIGHT($C$1,4)+2),Rates!$A$4:$Z$28,19,FALSE))),0),0)</f>
        <v>0</v>
      </c>
      <c r="S39" s="200">
        <v>0</v>
      </c>
      <c r="T39" s="201">
        <v>0</v>
      </c>
      <c r="U39" s="300">
        <f t="shared" si="8"/>
        <v>0</v>
      </c>
      <c r="V39" s="300">
        <f>ROUND(((((($C39*(1+'Cover Page'!$I$29))*(1+'Cover Page'!$I$30))*(1+'Cover Page'!$I$31))*(1+'Cover Page'!$I$32))/9)*3*T39,0)</f>
        <v>0</v>
      </c>
      <c r="W39" s="301">
        <f>IF($C39&gt;0,ROUND(SUM((U39*HLOOKUP(CONCATENATE("FY",RIGHT($C$1,4)+3),Rates!$A$4:$Z$28,17,FALSE)),(HLOOKUP(CONCATENATE("FY",RIGHT($C$1,4)+3),Rates!$A$4:$Z$28,8,FALSE)*(('Cover Page'!$G$32-('Cover Page'!$D$32-1))/14)*S39),(V39*HLOOKUP(CONCATENATE("FY",RIGHT($C$1,4)+3),Rates!$A$4:$Z$28,19,FALSE))),0),0)</f>
        <v>0</v>
      </c>
      <c r="X39" s="200">
        <v>0</v>
      </c>
      <c r="Y39" s="201">
        <v>0</v>
      </c>
      <c r="Z39" s="300">
        <f t="shared" si="9"/>
        <v>0</v>
      </c>
      <c r="AA39" s="300">
        <f>ROUND((((((($C39*(1+'Cover Page'!$I$29))*(1+'Cover Page'!$I$30))*(1+'Cover Page'!$I$31))*(1+'Cover Page'!$I$32))*(1+'Cover Page'!$I$33))/9)*3*Y39,0)</f>
        <v>0</v>
      </c>
      <c r="AB39" s="301">
        <f>IF($C39&gt;0,ROUND(SUM((Z39*HLOOKUP(CONCATENATE("FY",RIGHT($C$1,4)+4),Rates!$A$4:$Z$28,17,FALSE)),(HLOOKUP(CONCATENATE("FY",RIGHT($C$1,4)+4),Rates!$A$4:$Z$28,8,FALSE)*(('Cover Page'!$G$33-('Cover Page'!$D$33-1))/14)*X39),(AA39*HLOOKUP(CONCATENATE("FY",RIGHT($C$1,4)+4),Rates!$A$4:$Z$28,19,FALSE))),0),0)</f>
        <v>0</v>
      </c>
      <c r="AC39" s="279">
        <f>$C39*(1+'Cover Page'!$I$29)</f>
        <v>0</v>
      </c>
      <c r="AD39" s="279">
        <f>AC39*(1+'Cover Page'!$I$30)</f>
        <v>0</v>
      </c>
      <c r="AE39" s="279">
        <f>AD39*(1+'Cover Page'!$I$31)</f>
        <v>0</v>
      </c>
      <c r="AF39" s="279">
        <f>AE39*(1+'Cover Page'!$I$32)</f>
        <v>0</v>
      </c>
      <c r="AG39" s="279">
        <f>AF39*(1+'Cover Page'!$I$33)</f>
        <v>0</v>
      </c>
    </row>
    <row r="40" spans="1:33" ht="15" thickBot="1">
      <c r="A40" s="483"/>
      <c r="B40" s="483"/>
      <c r="C40" s="483"/>
      <c r="D40" s="483"/>
      <c r="E40" s="483"/>
      <c r="F40" s="483"/>
      <c r="G40" s="483"/>
      <c r="H40" s="483"/>
      <c r="I40" s="483"/>
      <c r="J40" s="483"/>
      <c r="K40" s="483"/>
      <c r="L40" s="483"/>
      <c r="M40" s="483"/>
      <c r="N40" s="483"/>
      <c r="O40" s="483"/>
      <c r="P40" s="483"/>
      <c r="Q40" s="483"/>
      <c r="R40" s="483"/>
      <c r="S40" s="483"/>
      <c r="T40" s="483"/>
      <c r="U40" s="483"/>
      <c r="V40" s="483"/>
      <c r="W40" s="483"/>
      <c r="X40" s="483"/>
      <c r="Y40" s="483"/>
      <c r="Z40" s="483"/>
      <c r="AA40" s="483"/>
      <c r="AB40" s="484"/>
    </row>
    <row r="41" spans="1:33" ht="16.8">
      <c r="A41" s="302" t="s">
        <v>20</v>
      </c>
      <c r="B41" s="303"/>
      <c r="C41" s="304"/>
      <c r="D41" s="514" t="s">
        <v>11</v>
      </c>
      <c r="E41" s="493"/>
      <c r="F41" s="493"/>
      <c r="G41" s="493"/>
      <c r="H41" s="515"/>
      <c r="I41" s="493" t="s">
        <v>11</v>
      </c>
      <c r="J41" s="493"/>
      <c r="K41" s="493"/>
      <c r="L41" s="493"/>
      <c r="M41" s="494"/>
      <c r="N41" s="492" t="s">
        <v>11</v>
      </c>
      <c r="O41" s="493"/>
      <c r="P41" s="493"/>
      <c r="Q41" s="493"/>
      <c r="R41" s="494"/>
      <c r="S41" s="492" t="s">
        <v>11</v>
      </c>
      <c r="T41" s="493"/>
      <c r="U41" s="493"/>
      <c r="V41" s="493"/>
      <c r="W41" s="494"/>
      <c r="X41" s="492" t="s">
        <v>11</v>
      </c>
      <c r="Y41" s="493"/>
      <c r="Z41" s="493"/>
      <c r="AA41" s="493"/>
      <c r="AB41" s="494"/>
    </row>
    <row r="42" spans="1:33" ht="26.1" customHeight="1" thickBot="1">
      <c r="A42" s="305" t="s">
        <v>16</v>
      </c>
      <c r="B42" s="306"/>
      <c r="C42" s="307" t="s">
        <v>21</v>
      </c>
      <c r="D42" s="308" t="s">
        <v>22</v>
      </c>
      <c r="E42" s="309" t="s">
        <v>23</v>
      </c>
      <c r="F42" s="295" t="s">
        <v>18</v>
      </c>
      <c r="G42" s="310" t="s">
        <v>19</v>
      </c>
      <c r="H42" s="311" t="s">
        <v>15</v>
      </c>
      <c r="I42" s="309" t="s">
        <v>22</v>
      </c>
      <c r="J42" s="312" t="s">
        <v>23</v>
      </c>
      <c r="K42" s="310" t="s">
        <v>18</v>
      </c>
      <c r="L42" s="287" t="s">
        <v>19</v>
      </c>
      <c r="M42" s="313" t="s">
        <v>15</v>
      </c>
      <c r="N42" s="314" t="s">
        <v>22</v>
      </c>
      <c r="O42" s="309" t="s">
        <v>23</v>
      </c>
      <c r="P42" s="310" t="s">
        <v>18</v>
      </c>
      <c r="Q42" s="310" t="s">
        <v>19</v>
      </c>
      <c r="R42" s="315" t="s">
        <v>15</v>
      </c>
      <c r="S42" s="314" t="s">
        <v>22</v>
      </c>
      <c r="T42" s="309" t="s">
        <v>23</v>
      </c>
      <c r="U42" s="310" t="s">
        <v>18</v>
      </c>
      <c r="V42" s="310" t="s">
        <v>19</v>
      </c>
      <c r="W42" s="315" t="s">
        <v>15</v>
      </c>
      <c r="X42" s="314" t="s">
        <v>22</v>
      </c>
      <c r="Y42" s="309" t="s">
        <v>23</v>
      </c>
      <c r="Z42" s="310" t="s">
        <v>18</v>
      </c>
      <c r="AA42" s="310" t="s">
        <v>19</v>
      </c>
      <c r="AB42" s="315" t="s">
        <v>15</v>
      </c>
    </row>
    <row r="43" spans="1:33">
      <c r="A43" s="510" t="s">
        <v>16</v>
      </c>
      <c r="B43" s="511"/>
      <c r="C43" s="206">
        <v>0</v>
      </c>
      <c r="D43" s="219">
        <v>0</v>
      </c>
      <c r="E43" s="196">
        <v>0</v>
      </c>
      <c r="F43" s="316">
        <f>ROUND($AC43*D43,0)</f>
        <v>0</v>
      </c>
      <c r="G43" s="316">
        <f>ROUND($AC43*E43,0)</f>
        <v>0</v>
      </c>
      <c r="H43" s="317">
        <f>ROUND(G43*HLOOKUP($C$1,Rates!$A$4:$Z$28,21,FALSE),0)</f>
        <v>0</v>
      </c>
      <c r="I43" s="196">
        <v>0</v>
      </c>
      <c r="J43" s="196">
        <v>0</v>
      </c>
      <c r="K43" s="318">
        <f>ROUND($AD43*I43,0)</f>
        <v>0</v>
      </c>
      <c r="L43" s="318">
        <f>ROUND($AD43*J43,0)</f>
        <v>0</v>
      </c>
      <c r="M43" s="317">
        <f>ROUND(L43*HLOOKUP(CONCATENATE("FY",RIGHT($C$1,4)+1),Rates!$A$4:$Z$28,21,FALSE),0)</f>
        <v>0</v>
      </c>
      <c r="N43" s="182">
        <v>0</v>
      </c>
      <c r="O43" s="183">
        <v>0</v>
      </c>
      <c r="P43" s="318">
        <f>ROUND($AE43*N43,0)</f>
        <v>0</v>
      </c>
      <c r="Q43" s="318">
        <f>ROUND($AE43*O43,0)</f>
        <v>0</v>
      </c>
      <c r="R43" s="317">
        <f>ROUND(Q43*HLOOKUP(CONCATENATE("FY",RIGHT($C$1,4)+2),Rates!$A$4:$Z$28,21,FALSE),0)</f>
        <v>0</v>
      </c>
      <c r="S43" s="182">
        <v>0</v>
      </c>
      <c r="T43" s="183">
        <v>0</v>
      </c>
      <c r="U43" s="318">
        <f>ROUND($AF43*S43,0)</f>
        <v>0</v>
      </c>
      <c r="V43" s="318">
        <f>ROUND($AF43*T43,0)</f>
        <v>0</v>
      </c>
      <c r="W43" s="317">
        <f>ROUND(V43*HLOOKUP(CONCATENATE("FY",RIGHT($C$1,4)+3),Rates!$A$4:$Z$28,21,FALSE),0)</f>
        <v>0</v>
      </c>
      <c r="X43" s="182">
        <v>0</v>
      </c>
      <c r="Y43" s="183">
        <v>0</v>
      </c>
      <c r="Z43" s="318">
        <f>ROUND($AG43*X43,0)</f>
        <v>0</v>
      </c>
      <c r="AA43" s="318">
        <f>ROUND($AG43*Y43,0)</f>
        <v>0</v>
      </c>
      <c r="AB43" s="317">
        <f>ROUND(AA43*HLOOKUP(CONCATENATE("FY",RIGHT($C$1,4)+4),Rates!$A$4:$Z$28,21,FALSE),0)</f>
        <v>0</v>
      </c>
      <c r="AC43" s="279">
        <f>$C43*(1+'Cover Page'!$J$29)</f>
        <v>0</v>
      </c>
      <c r="AD43" s="279">
        <f>AC43*(1+'Cover Page'!$J$30)</f>
        <v>0</v>
      </c>
      <c r="AE43" s="279">
        <f>AD43*(1+'Cover Page'!$J$31)</f>
        <v>0</v>
      </c>
      <c r="AF43" s="279">
        <f>AE43*(1+'Cover Page'!$J$32)</f>
        <v>0</v>
      </c>
      <c r="AG43" s="279">
        <f>AF43*(1+'Cover Page'!$J$33)</f>
        <v>0</v>
      </c>
    </row>
    <row r="44" spans="1:33">
      <c r="A44" s="512" t="s">
        <v>16</v>
      </c>
      <c r="B44" s="513"/>
      <c r="C44" s="207">
        <v>0</v>
      </c>
      <c r="D44" s="218">
        <v>0</v>
      </c>
      <c r="E44" s="183">
        <v>0</v>
      </c>
      <c r="F44" s="318">
        <f t="shared" ref="F44:G51" si="10">ROUND($AC44*D44,0)</f>
        <v>0</v>
      </c>
      <c r="G44" s="318">
        <f t="shared" si="10"/>
        <v>0</v>
      </c>
      <c r="H44" s="319">
        <f>ROUND(G44*HLOOKUP($C$1,Rates!$A$4:$Z$28,21,FALSE),0)</f>
        <v>0</v>
      </c>
      <c r="I44" s="183">
        <v>0</v>
      </c>
      <c r="J44" s="183">
        <v>0</v>
      </c>
      <c r="K44" s="318">
        <f t="shared" ref="K44:L51" si="11">ROUND($AD44*I44,0)</f>
        <v>0</v>
      </c>
      <c r="L44" s="318">
        <f t="shared" si="11"/>
        <v>0</v>
      </c>
      <c r="M44" s="319">
        <f>ROUND(L44*HLOOKUP(CONCATENATE("FY",RIGHT($C$1,4)+1),Rates!$A$4:$Z$28,21,FALSE),0)</f>
        <v>0</v>
      </c>
      <c r="N44" s="182">
        <v>0</v>
      </c>
      <c r="O44" s="183">
        <v>0</v>
      </c>
      <c r="P44" s="318">
        <f t="shared" ref="P44:Q51" si="12">ROUND($AE44*N44,0)</f>
        <v>0</v>
      </c>
      <c r="Q44" s="318">
        <f t="shared" si="12"/>
        <v>0</v>
      </c>
      <c r="R44" s="319">
        <f>ROUND(Q44*HLOOKUP(CONCATENATE("FY",RIGHT($C$1,4)+2),Rates!$A$4:$Z$28,21,FALSE),0)</f>
        <v>0</v>
      </c>
      <c r="S44" s="182">
        <v>0</v>
      </c>
      <c r="T44" s="183">
        <v>0</v>
      </c>
      <c r="U44" s="318">
        <f t="shared" ref="U44:V51" si="13">ROUND($AF44*S44,0)</f>
        <v>0</v>
      </c>
      <c r="V44" s="318">
        <f t="shared" si="13"/>
        <v>0</v>
      </c>
      <c r="W44" s="319">
        <f>ROUND(V44*HLOOKUP(CONCATENATE("FY",RIGHT($C$1,4)+3),Rates!$A$4:$Z$28,21,FALSE),0)</f>
        <v>0</v>
      </c>
      <c r="X44" s="182">
        <v>0</v>
      </c>
      <c r="Y44" s="183">
        <v>0</v>
      </c>
      <c r="Z44" s="318">
        <f t="shared" ref="Z44:AA51" si="14">ROUND($AG44*X44,0)</f>
        <v>0</v>
      </c>
      <c r="AA44" s="318">
        <f t="shared" si="14"/>
        <v>0</v>
      </c>
      <c r="AB44" s="319">
        <f>ROUND(AA44*HLOOKUP(CONCATENATE("FY",RIGHT($C$1,4)+4),Rates!$A$4:$Z$28,21,FALSE),0)</f>
        <v>0</v>
      </c>
      <c r="AC44" s="279">
        <f>$C44*(1+'Cover Page'!$J$29)</f>
        <v>0</v>
      </c>
      <c r="AD44" s="279">
        <f>AC44*(1+'Cover Page'!$J$30)</f>
        <v>0</v>
      </c>
      <c r="AE44" s="279">
        <f>AD44*(1+'Cover Page'!$J$31)</f>
        <v>0</v>
      </c>
      <c r="AF44" s="279">
        <f>AE44*(1+'Cover Page'!$J$32)</f>
        <v>0</v>
      </c>
      <c r="AG44" s="279">
        <f>AF44*(1+'Cover Page'!$J$33)</f>
        <v>0</v>
      </c>
    </row>
    <row r="45" spans="1:33">
      <c r="A45" s="512" t="s">
        <v>16</v>
      </c>
      <c r="B45" s="513"/>
      <c r="C45" s="207">
        <v>0</v>
      </c>
      <c r="D45" s="218">
        <v>0</v>
      </c>
      <c r="E45" s="183">
        <v>0</v>
      </c>
      <c r="F45" s="318">
        <f t="shared" si="10"/>
        <v>0</v>
      </c>
      <c r="G45" s="318">
        <f t="shared" si="10"/>
        <v>0</v>
      </c>
      <c r="H45" s="319">
        <f>ROUND(G45*HLOOKUP($C$1,Rates!$A$4:$Z$28,21,FALSE),0)</f>
        <v>0</v>
      </c>
      <c r="I45" s="183">
        <v>0</v>
      </c>
      <c r="J45" s="183">
        <v>0</v>
      </c>
      <c r="K45" s="318">
        <f t="shared" si="11"/>
        <v>0</v>
      </c>
      <c r="L45" s="318">
        <f t="shared" si="11"/>
        <v>0</v>
      </c>
      <c r="M45" s="319">
        <f>ROUND(L45*HLOOKUP(CONCATENATE("FY",RIGHT($C$1,4)+1),Rates!$A$4:$Z$28,21,FALSE),0)</f>
        <v>0</v>
      </c>
      <c r="N45" s="182">
        <v>0</v>
      </c>
      <c r="O45" s="183">
        <v>0</v>
      </c>
      <c r="P45" s="318">
        <f t="shared" si="12"/>
        <v>0</v>
      </c>
      <c r="Q45" s="318">
        <f t="shared" si="12"/>
        <v>0</v>
      </c>
      <c r="R45" s="319">
        <f>ROUND(Q45*HLOOKUP(CONCATENATE("FY",RIGHT($C$1,4)+2),Rates!$A$4:$Z$28,21,FALSE),0)</f>
        <v>0</v>
      </c>
      <c r="S45" s="182">
        <v>0</v>
      </c>
      <c r="T45" s="183">
        <v>0</v>
      </c>
      <c r="U45" s="318">
        <f t="shared" si="13"/>
        <v>0</v>
      </c>
      <c r="V45" s="318">
        <f t="shared" si="13"/>
        <v>0</v>
      </c>
      <c r="W45" s="319">
        <f>ROUND(V45*HLOOKUP(CONCATENATE("FY",RIGHT($C$1,4)+3),Rates!$A$4:$Z$28,21,FALSE),0)</f>
        <v>0</v>
      </c>
      <c r="X45" s="182">
        <v>0</v>
      </c>
      <c r="Y45" s="183">
        <v>0</v>
      </c>
      <c r="Z45" s="318">
        <f t="shared" si="14"/>
        <v>0</v>
      </c>
      <c r="AA45" s="318">
        <f t="shared" si="14"/>
        <v>0</v>
      </c>
      <c r="AB45" s="319">
        <f>ROUND(AA45*HLOOKUP(CONCATENATE("FY",RIGHT($C$1,4)+4),Rates!$A$4:$Z$28,21,FALSE),0)</f>
        <v>0</v>
      </c>
      <c r="AC45" s="279">
        <f>$C45*(1+'Cover Page'!$J$29)</f>
        <v>0</v>
      </c>
      <c r="AD45" s="279">
        <f>AC45*(1+'Cover Page'!$J$30)</f>
        <v>0</v>
      </c>
      <c r="AE45" s="279">
        <f>AD45*(1+'Cover Page'!$J$31)</f>
        <v>0</v>
      </c>
      <c r="AF45" s="279">
        <f>AE45*(1+'Cover Page'!$J$32)</f>
        <v>0</v>
      </c>
      <c r="AG45" s="279">
        <f>AF45*(1+'Cover Page'!$J$33)</f>
        <v>0</v>
      </c>
    </row>
    <row r="46" spans="1:33">
      <c r="A46" s="512" t="s">
        <v>16</v>
      </c>
      <c r="B46" s="513"/>
      <c r="C46" s="207">
        <v>0</v>
      </c>
      <c r="D46" s="218">
        <v>0</v>
      </c>
      <c r="E46" s="183">
        <v>0</v>
      </c>
      <c r="F46" s="318">
        <f t="shared" si="10"/>
        <v>0</v>
      </c>
      <c r="G46" s="318">
        <f t="shared" si="10"/>
        <v>0</v>
      </c>
      <c r="H46" s="319">
        <f>ROUND(G46*HLOOKUP($C$1,Rates!$A$4:$Z$28,21,FALSE),0)</f>
        <v>0</v>
      </c>
      <c r="I46" s="183">
        <v>0</v>
      </c>
      <c r="J46" s="183">
        <v>0</v>
      </c>
      <c r="K46" s="318">
        <f t="shared" si="11"/>
        <v>0</v>
      </c>
      <c r="L46" s="318">
        <f t="shared" si="11"/>
        <v>0</v>
      </c>
      <c r="M46" s="319">
        <f>ROUND(L46*HLOOKUP(CONCATENATE("FY",RIGHT($C$1,4)+1),Rates!$A$4:$Z$28,21,FALSE),0)</f>
        <v>0</v>
      </c>
      <c r="N46" s="182">
        <v>0</v>
      </c>
      <c r="O46" s="183">
        <v>0</v>
      </c>
      <c r="P46" s="318">
        <f t="shared" si="12"/>
        <v>0</v>
      </c>
      <c r="Q46" s="318">
        <f t="shared" si="12"/>
        <v>0</v>
      </c>
      <c r="R46" s="319">
        <f>ROUND(Q46*HLOOKUP(CONCATENATE("FY",RIGHT($C$1,4)+2),Rates!$A$4:$Z$28,21,FALSE),0)</f>
        <v>0</v>
      </c>
      <c r="S46" s="182">
        <v>0</v>
      </c>
      <c r="T46" s="183">
        <v>0</v>
      </c>
      <c r="U46" s="318">
        <f t="shared" si="13"/>
        <v>0</v>
      </c>
      <c r="V46" s="318">
        <f t="shared" si="13"/>
        <v>0</v>
      </c>
      <c r="W46" s="319">
        <f>ROUND(V46*HLOOKUP(CONCATENATE("FY",RIGHT($C$1,4)+3),Rates!$A$4:$Z$28,21,FALSE),0)</f>
        <v>0</v>
      </c>
      <c r="X46" s="182">
        <v>0</v>
      </c>
      <c r="Y46" s="183">
        <v>0</v>
      </c>
      <c r="Z46" s="318">
        <f t="shared" si="14"/>
        <v>0</v>
      </c>
      <c r="AA46" s="318">
        <f t="shared" si="14"/>
        <v>0</v>
      </c>
      <c r="AB46" s="319">
        <f>ROUND(AA46*HLOOKUP(CONCATENATE("FY",RIGHT($C$1,4)+4),Rates!$A$4:$Z$28,21,FALSE),0)</f>
        <v>0</v>
      </c>
      <c r="AC46" s="279">
        <f>$C46*(1+'Cover Page'!$J$29)</f>
        <v>0</v>
      </c>
      <c r="AD46" s="279">
        <f>AC46*(1+'Cover Page'!$J$30)</f>
        <v>0</v>
      </c>
      <c r="AE46" s="279">
        <f>AD46*(1+'Cover Page'!$J$31)</f>
        <v>0</v>
      </c>
      <c r="AF46" s="279">
        <f>AE46*(1+'Cover Page'!$J$32)</f>
        <v>0</v>
      </c>
      <c r="AG46" s="279">
        <f>AF46*(1+'Cover Page'!$J$33)</f>
        <v>0</v>
      </c>
    </row>
    <row r="47" spans="1:33">
      <c r="A47" s="512" t="s">
        <v>16</v>
      </c>
      <c r="B47" s="513"/>
      <c r="C47" s="207">
        <v>0</v>
      </c>
      <c r="D47" s="218">
        <v>0</v>
      </c>
      <c r="E47" s="183">
        <v>0</v>
      </c>
      <c r="F47" s="318">
        <f t="shared" si="10"/>
        <v>0</v>
      </c>
      <c r="G47" s="318">
        <f t="shared" si="10"/>
        <v>0</v>
      </c>
      <c r="H47" s="319">
        <f>ROUND(G47*HLOOKUP($C$1,Rates!$A$4:$Z$28,21,FALSE),0)</f>
        <v>0</v>
      </c>
      <c r="I47" s="183">
        <v>0</v>
      </c>
      <c r="J47" s="183">
        <v>0</v>
      </c>
      <c r="K47" s="318">
        <f t="shared" si="11"/>
        <v>0</v>
      </c>
      <c r="L47" s="318">
        <f t="shared" si="11"/>
        <v>0</v>
      </c>
      <c r="M47" s="319">
        <f>ROUND(L47*HLOOKUP(CONCATENATE("FY",RIGHT($C$1,4)+1),Rates!$A$4:$Z$28,21,FALSE),0)</f>
        <v>0</v>
      </c>
      <c r="N47" s="182">
        <v>0</v>
      </c>
      <c r="O47" s="183">
        <v>0</v>
      </c>
      <c r="P47" s="318">
        <f t="shared" si="12"/>
        <v>0</v>
      </c>
      <c r="Q47" s="318">
        <f t="shared" si="12"/>
        <v>0</v>
      </c>
      <c r="R47" s="319">
        <f>ROUND(Q47*HLOOKUP(CONCATENATE("FY",RIGHT($C$1,4)+2),Rates!$A$4:$Z$28,21,FALSE),0)</f>
        <v>0</v>
      </c>
      <c r="S47" s="182">
        <v>0</v>
      </c>
      <c r="T47" s="183">
        <v>0</v>
      </c>
      <c r="U47" s="318">
        <f t="shared" si="13"/>
        <v>0</v>
      </c>
      <c r="V47" s="318">
        <f t="shared" si="13"/>
        <v>0</v>
      </c>
      <c r="W47" s="319">
        <f>ROUND(V47*HLOOKUP(CONCATENATE("FY",RIGHT($C$1,4)+3),Rates!$A$4:$Z$28,21,FALSE),0)</f>
        <v>0</v>
      </c>
      <c r="X47" s="182">
        <v>0</v>
      </c>
      <c r="Y47" s="183">
        <v>0</v>
      </c>
      <c r="Z47" s="318">
        <f t="shared" si="14"/>
        <v>0</v>
      </c>
      <c r="AA47" s="318">
        <f t="shared" si="14"/>
        <v>0</v>
      </c>
      <c r="AB47" s="319">
        <f>ROUND(AA47*HLOOKUP(CONCATENATE("FY",RIGHT($C$1,4)+4),Rates!$A$4:$Z$28,21,FALSE),0)</f>
        <v>0</v>
      </c>
      <c r="AC47" s="279">
        <f>$C47*(1+'Cover Page'!$J$29)</f>
        <v>0</v>
      </c>
      <c r="AD47" s="279">
        <f>AC47*(1+'Cover Page'!$J$30)</f>
        <v>0</v>
      </c>
      <c r="AE47" s="279">
        <f>AD47*(1+'Cover Page'!$J$31)</f>
        <v>0</v>
      </c>
      <c r="AF47" s="279">
        <f>AE47*(1+'Cover Page'!$J$32)</f>
        <v>0</v>
      </c>
      <c r="AG47" s="279">
        <f>AF47*(1+'Cover Page'!$J$33)</f>
        <v>0</v>
      </c>
    </row>
    <row r="48" spans="1:33">
      <c r="A48" s="512" t="s">
        <v>16</v>
      </c>
      <c r="B48" s="513"/>
      <c r="C48" s="207">
        <v>0</v>
      </c>
      <c r="D48" s="218">
        <v>0</v>
      </c>
      <c r="E48" s="183">
        <v>0</v>
      </c>
      <c r="F48" s="318">
        <f t="shared" si="10"/>
        <v>0</v>
      </c>
      <c r="G48" s="318">
        <f t="shared" si="10"/>
        <v>0</v>
      </c>
      <c r="H48" s="319">
        <f>ROUND(G48*HLOOKUP($C$1,Rates!$A$4:$Z$28,21,FALSE),0)</f>
        <v>0</v>
      </c>
      <c r="I48" s="183">
        <v>0</v>
      </c>
      <c r="J48" s="183">
        <v>0</v>
      </c>
      <c r="K48" s="318">
        <f t="shared" si="11"/>
        <v>0</v>
      </c>
      <c r="L48" s="318">
        <f t="shared" si="11"/>
        <v>0</v>
      </c>
      <c r="M48" s="319">
        <f>ROUND(L48*HLOOKUP(CONCATENATE("FY",RIGHT($C$1,4)+1),Rates!$A$4:$Z$28,21,FALSE),0)</f>
        <v>0</v>
      </c>
      <c r="N48" s="182">
        <v>0</v>
      </c>
      <c r="O48" s="183">
        <v>0</v>
      </c>
      <c r="P48" s="318">
        <f t="shared" si="12"/>
        <v>0</v>
      </c>
      <c r="Q48" s="318">
        <f t="shared" si="12"/>
        <v>0</v>
      </c>
      <c r="R48" s="319">
        <f>ROUND(Q48*HLOOKUP(CONCATENATE("FY",RIGHT($C$1,4)+2),Rates!$A$4:$Z$28,21,FALSE),0)</f>
        <v>0</v>
      </c>
      <c r="S48" s="182">
        <v>0</v>
      </c>
      <c r="T48" s="183">
        <v>0</v>
      </c>
      <c r="U48" s="318">
        <f t="shared" si="13"/>
        <v>0</v>
      </c>
      <c r="V48" s="318">
        <f t="shared" si="13"/>
        <v>0</v>
      </c>
      <c r="W48" s="319">
        <f>ROUND(V48*HLOOKUP(CONCATENATE("FY",RIGHT($C$1,4)+3),Rates!$A$4:$Z$28,21,FALSE),0)</f>
        <v>0</v>
      </c>
      <c r="X48" s="182">
        <v>0</v>
      </c>
      <c r="Y48" s="183">
        <v>0</v>
      </c>
      <c r="Z48" s="318">
        <f t="shared" si="14"/>
        <v>0</v>
      </c>
      <c r="AA48" s="318">
        <f t="shared" si="14"/>
        <v>0</v>
      </c>
      <c r="AB48" s="319">
        <f>ROUND(AA48*HLOOKUP(CONCATENATE("FY",RIGHT($C$1,4)+4),Rates!$A$4:$Z$28,21,FALSE),0)</f>
        <v>0</v>
      </c>
      <c r="AC48" s="279">
        <f>$C48*(1+'Cover Page'!$J$29)</f>
        <v>0</v>
      </c>
      <c r="AD48" s="279">
        <f>AC48*(1+'Cover Page'!$J$30)</f>
        <v>0</v>
      </c>
      <c r="AE48" s="279">
        <f>AD48*(1+'Cover Page'!$J$31)</f>
        <v>0</v>
      </c>
      <c r="AF48" s="279">
        <f>AE48*(1+'Cover Page'!$J$32)</f>
        <v>0</v>
      </c>
      <c r="AG48" s="279">
        <f>AF48*(1+'Cover Page'!$J$33)</f>
        <v>0</v>
      </c>
    </row>
    <row r="49" spans="1:33">
      <c r="A49" s="512" t="s">
        <v>16</v>
      </c>
      <c r="B49" s="513"/>
      <c r="C49" s="207">
        <v>0</v>
      </c>
      <c r="D49" s="218">
        <v>0</v>
      </c>
      <c r="E49" s="183">
        <v>0</v>
      </c>
      <c r="F49" s="318">
        <f t="shared" si="10"/>
        <v>0</v>
      </c>
      <c r="G49" s="318">
        <f t="shared" si="10"/>
        <v>0</v>
      </c>
      <c r="H49" s="319">
        <f>ROUND(G49*HLOOKUP($C$1,Rates!$A$4:$Z$28,21,FALSE),0)</f>
        <v>0</v>
      </c>
      <c r="I49" s="183">
        <v>0</v>
      </c>
      <c r="J49" s="183">
        <v>0</v>
      </c>
      <c r="K49" s="318">
        <f t="shared" si="11"/>
        <v>0</v>
      </c>
      <c r="L49" s="318">
        <f t="shared" si="11"/>
        <v>0</v>
      </c>
      <c r="M49" s="319">
        <f>ROUND(L49*HLOOKUP(CONCATENATE("FY",RIGHT($C$1,4)+1),Rates!$A$4:$Z$28,21,FALSE),0)</f>
        <v>0</v>
      </c>
      <c r="N49" s="182">
        <v>0</v>
      </c>
      <c r="O49" s="183">
        <v>0</v>
      </c>
      <c r="P49" s="318">
        <f t="shared" si="12"/>
        <v>0</v>
      </c>
      <c r="Q49" s="318">
        <f t="shared" si="12"/>
        <v>0</v>
      </c>
      <c r="R49" s="319">
        <f>ROUND(Q49*HLOOKUP(CONCATENATE("FY",RIGHT($C$1,4)+2),Rates!$A$4:$Z$28,21,FALSE),0)</f>
        <v>0</v>
      </c>
      <c r="S49" s="182">
        <v>0</v>
      </c>
      <c r="T49" s="183">
        <v>0</v>
      </c>
      <c r="U49" s="318">
        <f t="shared" si="13"/>
        <v>0</v>
      </c>
      <c r="V49" s="318">
        <f t="shared" si="13"/>
        <v>0</v>
      </c>
      <c r="W49" s="319">
        <f>ROUND(V49*HLOOKUP(CONCATENATE("FY",RIGHT($C$1,4)+3),Rates!$A$4:$Z$28,21,FALSE),0)</f>
        <v>0</v>
      </c>
      <c r="X49" s="182">
        <v>0</v>
      </c>
      <c r="Y49" s="183">
        <v>0</v>
      </c>
      <c r="Z49" s="318">
        <f t="shared" si="14"/>
        <v>0</v>
      </c>
      <c r="AA49" s="318">
        <f t="shared" si="14"/>
        <v>0</v>
      </c>
      <c r="AB49" s="319">
        <f>ROUND(AA49*HLOOKUP(CONCATENATE("FY",RIGHT($C$1,4)+4),Rates!$A$4:$Z$28,21,FALSE),0)</f>
        <v>0</v>
      </c>
      <c r="AC49" s="279">
        <f>$C49*(1+'Cover Page'!$J$29)</f>
        <v>0</v>
      </c>
      <c r="AD49" s="279">
        <f>AC49*(1+'Cover Page'!$J$30)</f>
        <v>0</v>
      </c>
      <c r="AE49" s="279">
        <f>AD49*(1+'Cover Page'!$J$31)</f>
        <v>0</v>
      </c>
      <c r="AF49" s="279">
        <f>AE49*(1+'Cover Page'!$J$32)</f>
        <v>0</v>
      </c>
      <c r="AG49" s="279">
        <f>AF49*(1+'Cover Page'!$J$33)</f>
        <v>0</v>
      </c>
    </row>
    <row r="50" spans="1:33">
      <c r="A50" s="512" t="s">
        <v>16</v>
      </c>
      <c r="B50" s="513"/>
      <c r="C50" s="207">
        <v>0</v>
      </c>
      <c r="D50" s="218">
        <v>0</v>
      </c>
      <c r="E50" s="183">
        <v>0</v>
      </c>
      <c r="F50" s="318">
        <f t="shared" si="10"/>
        <v>0</v>
      </c>
      <c r="G50" s="318">
        <f t="shared" si="10"/>
        <v>0</v>
      </c>
      <c r="H50" s="319">
        <f>ROUND(G50*HLOOKUP($C$1,Rates!$A$4:$Z$28,21,FALSE),0)</f>
        <v>0</v>
      </c>
      <c r="I50" s="183">
        <v>0</v>
      </c>
      <c r="J50" s="183">
        <v>0</v>
      </c>
      <c r="K50" s="318">
        <f t="shared" si="11"/>
        <v>0</v>
      </c>
      <c r="L50" s="318">
        <f t="shared" si="11"/>
        <v>0</v>
      </c>
      <c r="M50" s="319">
        <f>ROUND(L50*HLOOKUP(CONCATENATE("FY",RIGHT($C$1,4)+1),Rates!$A$4:$Z$28,21,FALSE),0)</f>
        <v>0</v>
      </c>
      <c r="N50" s="182">
        <v>0</v>
      </c>
      <c r="O50" s="183">
        <v>0</v>
      </c>
      <c r="P50" s="318">
        <f t="shared" si="12"/>
        <v>0</v>
      </c>
      <c r="Q50" s="318">
        <f t="shared" si="12"/>
        <v>0</v>
      </c>
      <c r="R50" s="319">
        <f>ROUND(Q50*HLOOKUP(CONCATENATE("FY",RIGHT($C$1,4)+2),Rates!$A$4:$Z$28,21,FALSE),0)</f>
        <v>0</v>
      </c>
      <c r="S50" s="182">
        <v>0</v>
      </c>
      <c r="T50" s="183">
        <v>0</v>
      </c>
      <c r="U50" s="318">
        <f t="shared" si="13"/>
        <v>0</v>
      </c>
      <c r="V50" s="318">
        <f t="shared" si="13"/>
        <v>0</v>
      </c>
      <c r="W50" s="319">
        <f>ROUND(V50*HLOOKUP(CONCATENATE("FY",RIGHT($C$1,4)+3),Rates!$A$4:$Z$28,21,FALSE),0)</f>
        <v>0</v>
      </c>
      <c r="X50" s="182">
        <v>0</v>
      </c>
      <c r="Y50" s="183">
        <v>0</v>
      </c>
      <c r="Z50" s="318">
        <f t="shared" si="14"/>
        <v>0</v>
      </c>
      <c r="AA50" s="318">
        <f t="shared" si="14"/>
        <v>0</v>
      </c>
      <c r="AB50" s="319">
        <f>ROUND(AA50*HLOOKUP(CONCATENATE("FY",RIGHT($C$1,4)+4),Rates!$A$4:$Z$28,21,FALSE),0)</f>
        <v>0</v>
      </c>
      <c r="AC50" s="279">
        <f>$C50*(1+'Cover Page'!$J$29)</f>
        <v>0</v>
      </c>
      <c r="AD50" s="279">
        <f>AC50*(1+'Cover Page'!$J$30)</f>
        <v>0</v>
      </c>
      <c r="AE50" s="279">
        <f>AD50*(1+'Cover Page'!$J$31)</f>
        <v>0</v>
      </c>
      <c r="AF50" s="279">
        <f>AE50*(1+'Cover Page'!$J$32)</f>
        <v>0</v>
      </c>
      <c r="AG50" s="279">
        <f>AF50*(1+'Cover Page'!$J$33)</f>
        <v>0</v>
      </c>
    </row>
    <row r="51" spans="1:33" ht="15" thickBot="1">
      <c r="A51" s="523" t="s">
        <v>16</v>
      </c>
      <c r="B51" s="524"/>
      <c r="C51" s="208">
        <v>0</v>
      </c>
      <c r="D51" s="222">
        <v>0</v>
      </c>
      <c r="E51" s="185">
        <v>0</v>
      </c>
      <c r="F51" s="320">
        <f t="shared" si="10"/>
        <v>0</v>
      </c>
      <c r="G51" s="320">
        <f t="shared" si="10"/>
        <v>0</v>
      </c>
      <c r="H51" s="321">
        <f>ROUND(G51*HLOOKUP($C$1,Rates!$A$4:$Z$28,21,FALSE),0)</f>
        <v>0</v>
      </c>
      <c r="I51" s="185">
        <v>0</v>
      </c>
      <c r="J51" s="185">
        <v>0</v>
      </c>
      <c r="K51" s="320">
        <f t="shared" si="11"/>
        <v>0</v>
      </c>
      <c r="L51" s="320">
        <f t="shared" si="11"/>
        <v>0</v>
      </c>
      <c r="M51" s="321">
        <f>ROUND(L51*HLOOKUP(CONCATENATE("FY",RIGHT($C$1,4)+1),Rates!$A$4:$Z$28,21,FALSE),0)</f>
        <v>0</v>
      </c>
      <c r="N51" s="184">
        <v>0</v>
      </c>
      <c r="O51" s="185">
        <v>0</v>
      </c>
      <c r="P51" s="320">
        <f t="shared" si="12"/>
        <v>0</v>
      </c>
      <c r="Q51" s="320">
        <f t="shared" si="12"/>
        <v>0</v>
      </c>
      <c r="R51" s="321">
        <f>ROUND(Q51*HLOOKUP(CONCATENATE("FY",RIGHT($C$1,4)+2),Rates!$A$4:$Z$28,21,FALSE),0)</f>
        <v>0</v>
      </c>
      <c r="S51" s="184">
        <v>0</v>
      </c>
      <c r="T51" s="185">
        <v>0</v>
      </c>
      <c r="U51" s="320">
        <f t="shared" si="13"/>
        <v>0</v>
      </c>
      <c r="V51" s="320">
        <f t="shared" si="13"/>
        <v>0</v>
      </c>
      <c r="W51" s="321">
        <f>ROUND(V51*HLOOKUP(CONCATENATE("FY",RIGHT($C$1,4)+3),Rates!$A$4:$Z$28,21,FALSE),0)</f>
        <v>0</v>
      </c>
      <c r="X51" s="184">
        <v>0</v>
      </c>
      <c r="Y51" s="185">
        <v>0</v>
      </c>
      <c r="Z51" s="320">
        <f t="shared" si="14"/>
        <v>0</v>
      </c>
      <c r="AA51" s="320">
        <f t="shared" si="14"/>
        <v>0</v>
      </c>
      <c r="AB51" s="321">
        <f>ROUND(AA51*HLOOKUP(CONCATENATE("FY",RIGHT($C$1,4)+4),Rates!$A$4:$Z$28,21,FALSE),0)</f>
        <v>0</v>
      </c>
      <c r="AC51" s="279">
        <f>$C51*(1+'Cover Page'!$J$29)</f>
        <v>0</v>
      </c>
      <c r="AD51" s="279">
        <f>AC51*(1+'Cover Page'!$J$30)</f>
        <v>0</v>
      </c>
      <c r="AE51" s="279">
        <f>AD51*(1+'Cover Page'!$J$31)</f>
        <v>0</v>
      </c>
      <c r="AF51" s="279">
        <f>AE51*(1+'Cover Page'!$J$32)</f>
        <v>0</v>
      </c>
      <c r="AG51" s="279">
        <f>AF51*(1+'Cover Page'!$J$33)</f>
        <v>0</v>
      </c>
    </row>
    <row r="52" spans="1:33" ht="15" thickBot="1">
      <c r="A52" s="483"/>
      <c r="B52" s="483"/>
      <c r="C52" s="483"/>
      <c r="D52" s="483"/>
      <c r="E52" s="483"/>
      <c r="F52" s="483"/>
      <c r="G52" s="483"/>
      <c r="H52" s="483"/>
      <c r="I52" s="483"/>
      <c r="J52" s="483"/>
      <c r="K52" s="483"/>
      <c r="L52" s="483"/>
      <c r="M52" s="483"/>
      <c r="N52" s="483"/>
      <c r="O52" s="483"/>
      <c r="P52" s="483"/>
      <c r="Q52" s="483"/>
      <c r="R52" s="483"/>
      <c r="S52" s="483"/>
      <c r="T52" s="483"/>
      <c r="U52" s="483"/>
      <c r="V52" s="483"/>
      <c r="W52" s="483"/>
      <c r="X52" s="483"/>
      <c r="Y52" s="483"/>
      <c r="Z52" s="483"/>
      <c r="AA52" s="483"/>
      <c r="AB52" s="484"/>
    </row>
    <row r="53" spans="1:33" ht="16.8">
      <c r="A53" s="302" t="s">
        <v>24</v>
      </c>
      <c r="B53" s="303"/>
      <c r="C53" s="322"/>
      <c r="D53" s="520" t="s">
        <v>11</v>
      </c>
      <c r="E53" s="515"/>
      <c r="F53" s="520"/>
      <c r="G53" s="520"/>
      <c r="H53" s="520"/>
      <c r="I53" s="515" t="s">
        <v>11</v>
      </c>
      <c r="J53" s="515"/>
      <c r="K53" s="520"/>
      <c r="L53" s="520"/>
      <c r="M53" s="520"/>
      <c r="N53" s="521" t="s">
        <v>11</v>
      </c>
      <c r="O53" s="515"/>
      <c r="P53" s="520"/>
      <c r="Q53" s="520"/>
      <c r="R53" s="520"/>
      <c r="S53" s="521" t="s">
        <v>11</v>
      </c>
      <c r="T53" s="515"/>
      <c r="U53" s="520"/>
      <c r="V53" s="520"/>
      <c r="W53" s="520"/>
      <c r="X53" s="521" t="s">
        <v>11</v>
      </c>
      <c r="Y53" s="515"/>
      <c r="Z53" s="520"/>
      <c r="AA53" s="520"/>
      <c r="AB53" s="522"/>
    </row>
    <row r="54" spans="1:33" ht="26.1" customHeight="1" thickBot="1">
      <c r="A54" s="323" t="s">
        <v>25</v>
      </c>
      <c r="B54" s="324"/>
      <c r="C54" s="288" t="s">
        <v>21</v>
      </c>
      <c r="D54" s="308" t="s">
        <v>22</v>
      </c>
      <c r="E54" s="309" t="s">
        <v>23</v>
      </c>
      <c r="F54" s="325" t="s">
        <v>18</v>
      </c>
      <c r="G54" s="325" t="s">
        <v>19</v>
      </c>
      <c r="H54" s="311" t="s">
        <v>15</v>
      </c>
      <c r="I54" s="309" t="s">
        <v>22</v>
      </c>
      <c r="J54" s="309" t="s">
        <v>23</v>
      </c>
      <c r="K54" s="325" t="s">
        <v>18</v>
      </c>
      <c r="L54" s="325" t="s">
        <v>19</v>
      </c>
      <c r="M54" s="315" t="s">
        <v>15</v>
      </c>
      <c r="N54" s="314" t="s">
        <v>22</v>
      </c>
      <c r="O54" s="309" t="s">
        <v>23</v>
      </c>
      <c r="P54" s="325" t="s">
        <v>18</v>
      </c>
      <c r="Q54" s="325" t="s">
        <v>19</v>
      </c>
      <c r="R54" s="315" t="s">
        <v>15</v>
      </c>
      <c r="S54" s="314" t="s">
        <v>22</v>
      </c>
      <c r="T54" s="309" t="s">
        <v>23</v>
      </c>
      <c r="U54" s="325" t="s">
        <v>18</v>
      </c>
      <c r="V54" s="325" t="s">
        <v>19</v>
      </c>
      <c r="W54" s="315" t="s">
        <v>15</v>
      </c>
      <c r="X54" s="314" t="s">
        <v>22</v>
      </c>
      <c r="Y54" s="309" t="s">
        <v>23</v>
      </c>
      <c r="Z54" s="325" t="s">
        <v>18</v>
      </c>
      <c r="AA54" s="325" t="s">
        <v>19</v>
      </c>
      <c r="AB54" s="315" t="s">
        <v>15</v>
      </c>
    </row>
    <row r="55" spans="1:33">
      <c r="A55" s="525" t="s">
        <v>25</v>
      </c>
      <c r="B55" s="526"/>
      <c r="C55" s="215">
        <v>0</v>
      </c>
      <c r="D55" s="218">
        <v>0</v>
      </c>
      <c r="E55" s="183">
        <v>0</v>
      </c>
      <c r="F55" s="318">
        <f>ROUND(C55*D55,0)</f>
        <v>0</v>
      </c>
      <c r="G55" s="318">
        <f>ROUND(C55*E55,0)</f>
        <v>0</v>
      </c>
      <c r="H55" s="319">
        <f>ROUND(G55*HLOOKUP($C$1,Rates!$A$4:$Z$28,23,FALSE),0)</f>
        <v>0</v>
      </c>
      <c r="I55" s="183">
        <v>0</v>
      </c>
      <c r="J55" s="183">
        <v>0</v>
      </c>
      <c r="K55" s="318">
        <f>ROUND(C55*I55,0)</f>
        <v>0</v>
      </c>
      <c r="L55" s="318">
        <f>ROUND(C55*J55,0)</f>
        <v>0</v>
      </c>
      <c r="M55" s="319">
        <f>ROUND(L55*HLOOKUP(CONCATENATE("FY",RIGHT($C$1,4)+1),Rates!$A$4:$Z$28,23,FALSE),0)</f>
        <v>0</v>
      </c>
      <c r="N55" s="182">
        <v>0</v>
      </c>
      <c r="O55" s="183">
        <v>0</v>
      </c>
      <c r="P55" s="318">
        <f>ROUND(C55*N55,0)</f>
        <v>0</v>
      </c>
      <c r="Q55" s="318">
        <f>ROUND(C55*O55,0)</f>
        <v>0</v>
      </c>
      <c r="R55" s="319">
        <f>ROUND(Q55*HLOOKUP(CONCATENATE("FY",RIGHT($C$1,4)+2),Rates!$A$4:$Z$28,23,FALSE),0)</f>
        <v>0</v>
      </c>
      <c r="S55" s="182">
        <v>0</v>
      </c>
      <c r="T55" s="183">
        <v>0</v>
      </c>
      <c r="U55" s="318">
        <f>ROUND(C55*S55,0)</f>
        <v>0</v>
      </c>
      <c r="V55" s="318">
        <f>ROUND(C55*T55,0)</f>
        <v>0</v>
      </c>
      <c r="W55" s="319">
        <f>ROUND(V55*HLOOKUP(CONCATENATE("FY",RIGHT($C$1,4)+3),Rates!$A$4:$Z$28,23,FALSE),0)</f>
        <v>0</v>
      </c>
      <c r="X55" s="182">
        <v>0</v>
      </c>
      <c r="Y55" s="183">
        <v>0</v>
      </c>
      <c r="Z55" s="318">
        <f>ROUND(C55*X55,0)</f>
        <v>0</v>
      </c>
      <c r="AA55" s="318">
        <f>ROUND(C55*Y55,0)</f>
        <v>0</v>
      </c>
      <c r="AB55" s="319">
        <f>ROUND(AA55*HLOOKUP(CONCATENATE("FY",RIGHT($C$1,4)+4),Rates!$A$4:$Z$28,23,FALSE),0)</f>
        <v>0</v>
      </c>
      <c r="AC55" s="279"/>
      <c r="AD55" s="279"/>
      <c r="AE55" s="279"/>
      <c r="AF55" s="279"/>
      <c r="AG55" s="279"/>
    </row>
    <row r="56" spans="1:33">
      <c r="A56" s="516" t="s">
        <v>25</v>
      </c>
      <c r="B56" s="517"/>
      <c r="C56" s="216">
        <v>0</v>
      </c>
      <c r="D56" s="218">
        <v>0</v>
      </c>
      <c r="E56" s="183">
        <v>0</v>
      </c>
      <c r="F56" s="318">
        <f t="shared" ref="F56:F63" si="15">ROUND(C56*D56,0)</f>
        <v>0</v>
      </c>
      <c r="G56" s="318">
        <f t="shared" ref="G56:G63" si="16">ROUND(C56*E56,0)</f>
        <v>0</v>
      </c>
      <c r="H56" s="319">
        <f>ROUND(G56*HLOOKUP($C$1,Rates!$A$4:$Z$28,23,FALSE),0)</f>
        <v>0</v>
      </c>
      <c r="I56" s="183">
        <v>0</v>
      </c>
      <c r="J56" s="183">
        <v>0</v>
      </c>
      <c r="K56" s="318">
        <f t="shared" ref="K56:K63" si="17">ROUND(C56*I56,0)</f>
        <v>0</v>
      </c>
      <c r="L56" s="318">
        <f t="shared" ref="L56:L63" si="18">ROUND(C56*J56,0)</f>
        <v>0</v>
      </c>
      <c r="M56" s="319">
        <f>ROUND(L56*HLOOKUP(CONCATENATE("FY",RIGHT($C$1,4)+1),Rates!$A$4:$Z$28,23,FALSE),0)</f>
        <v>0</v>
      </c>
      <c r="N56" s="182">
        <v>0</v>
      </c>
      <c r="O56" s="183">
        <v>0</v>
      </c>
      <c r="P56" s="318">
        <f t="shared" ref="P56:P63" si="19">ROUND(C56*N56,0)</f>
        <v>0</v>
      </c>
      <c r="Q56" s="318">
        <f t="shared" ref="Q56:Q63" si="20">ROUND(C56*O56,0)</f>
        <v>0</v>
      </c>
      <c r="R56" s="319">
        <f>ROUND(Q56*HLOOKUP(CONCATENATE("FY",RIGHT($C$1,4)+2),Rates!$A$4:$Z$28,23,FALSE),0)</f>
        <v>0</v>
      </c>
      <c r="S56" s="182">
        <v>0</v>
      </c>
      <c r="T56" s="183">
        <v>0</v>
      </c>
      <c r="U56" s="318">
        <f t="shared" ref="U56:U63" si="21">ROUND(C56*S56,0)</f>
        <v>0</v>
      </c>
      <c r="V56" s="318">
        <f t="shared" ref="V56:V63" si="22">ROUND(C56*T56,0)</f>
        <v>0</v>
      </c>
      <c r="W56" s="319">
        <f>ROUND(V56*HLOOKUP(CONCATENATE("FY",RIGHT($C$1,4)+3),Rates!$A$4:$Z$28,23,FALSE),0)</f>
        <v>0</v>
      </c>
      <c r="X56" s="182">
        <v>0</v>
      </c>
      <c r="Y56" s="183">
        <v>0</v>
      </c>
      <c r="Z56" s="318">
        <f t="shared" ref="Z56:Z63" si="23">ROUND(C56*X56,0)</f>
        <v>0</v>
      </c>
      <c r="AA56" s="318">
        <f t="shared" ref="AA56:AA63" si="24">ROUND(C56*Y56,0)</f>
        <v>0</v>
      </c>
      <c r="AB56" s="319">
        <f>ROUND(AA56*HLOOKUP(CONCATENATE("FY",RIGHT($C$1,4)+4),Rates!$A$4:$Z$28,23,FALSE),0)</f>
        <v>0</v>
      </c>
      <c r="AC56" s="279"/>
      <c r="AD56" s="279"/>
      <c r="AE56" s="279"/>
      <c r="AF56" s="279"/>
      <c r="AG56" s="279"/>
    </row>
    <row r="57" spans="1:33">
      <c r="A57" s="516" t="s">
        <v>25</v>
      </c>
      <c r="B57" s="517"/>
      <c r="C57" s="216">
        <v>0</v>
      </c>
      <c r="D57" s="218">
        <v>0</v>
      </c>
      <c r="E57" s="183">
        <v>0</v>
      </c>
      <c r="F57" s="318">
        <f t="shared" si="15"/>
        <v>0</v>
      </c>
      <c r="G57" s="318">
        <f t="shared" si="16"/>
        <v>0</v>
      </c>
      <c r="H57" s="319">
        <f>ROUND(G57*HLOOKUP($C$1,Rates!$A$4:$Z$28,23,FALSE),0)</f>
        <v>0</v>
      </c>
      <c r="I57" s="183">
        <v>0</v>
      </c>
      <c r="J57" s="183">
        <v>0</v>
      </c>
      <c r="K57" s="318">
        <f t="shared" si="17"/>
        <v>0</v>
      </c>
      <c r="L57" s="318">
        <f t="shared" si="18"/>
        <v>0</v>
      </c>
      <c r="M57" s="319">
        <f>ROUND(L57*HLOOKUP(CONCATENATE("FY",RIGHT($C$1,4)+1),Rates!$A$4:$Z$28,23,FALSE),0)</f>
        <v>0</v>
      </c>
      <c r="N57" s="182">
        <v>0</v>
      </c>
      <c r="O57" s="183">
        <v>0</v>
      </c>
      <c r="P57" s="318">
        <f t="shared" si="19"/>
        <v>0</v>
      </c>
      <c r="Q57" s="318">
        <f t="shared" si="20"/>
        <v>0</v>
      </c>
      <c r="R57" s="319">
        <f>ROUND(Q57*HLOOKUP(CONCATENATE("FY",RIGHT($C$1,4)+2),Rates!$A$4:$Z$28,23,FALSE),0)</f>
        <v>0</v>
      </c>
      <c r="S57" s="182">
        <v>0</v>
      </c>
      <c r="T57" s="183">
        <v>0</v>
      </c>
      <c r="U57" s="318">
        <f t="shared" si="21"/>
        <v>0</v>
      </c>
      <c r="V57" s="318">
        <f t="shared" si="22"/>
        <v>0</v>
      </c>
      <c r="W57" s="319">
        <f>ROUND(V57*HLOOKUP(CONCATENATE("FY",RIGHT($C$1,4)+3),Rates!$A$4:$Z$28,23,FALSE),0)</f>
        <v>0</v>
      </c>
      <c r="X57" s="182">
        <v>0</v>
      </c>
      <c r="Y57" s="183">
        <v>0</v>
      </c>
      <c r="Z57" s="318">
        <f t="shared" si="23"/>
        <v>0</v>
      </c>
      <c r="AA57" s="318">
        <f t="shared" si="24"/>
        <v>0</v>
      </c>
      <c r="AB57" s="319">
        <f>ROUND(AA57*HLOOKUP(CONCATENATE("FY",RIGHT($C$1,4)+4),Rates!$A$4:$Z$28,23,FALSE),0)</f>
        <v>0</v>
      </c>
      <c r="AC57" s="279"/>
      <c r="AD57" s="279"/>
      <c r="AE57" s="279"/>
      <c r="AF57" s="279"/>
      <c r="AG57" s="279"/>
    </row>
    <row r="58" spans="1:33">
      <c r="A58" s="516" t="s">
        <v>25</v>
      </c>
      <c r="B58" s="517"/>
      <c r="C58" s="216">
        <v>0</v>
      </c>
      <c r="D58" s="218">
        <v>0</v>
      </c>
      <c r="E58" s="183">
        <v>0</v>
      </c>
      <c r="F58" s="318">
        <f t="shared" si="15"/>
        <v>0</v>
      </c>
      <c r="G58" s="318">
        <f t="shared" si="16"/>
        <v>0</v>
      </c>
      <c r="H58" s="319">
        <f>ROUND(G58*HLOOKUP($C$1,Rates!$A$4:$Z$28,23,FALSE),0)</f>
        <v>0</v>
      </c>
      <c r="I58" s="183">
        <v>0</v>
      </c>
      <c r="J58" s="183">
        <v>0</v>
      </c>
      <c r="K58" s="318">
        <f t="shared" si="17"/>
        <v>0</v>
      </c>
      <c r="L58" s="318">
        <f t="shared" si="18"/>
        <v>0</v>
      </c>
      <c r="M58" s="319">
        <f>ROUND(L58*HLOOKUP(CONCATENATE("FY",RIGHT($C$1,4)+1),Rates!$A$4:$Z$28,23,FALSE),0)</f>
        <v>0</v>
      </c>
      <c r="N58" s="182">
        <v>0</v>
      </c>
      <c r="O58" s="183">
        <v>0</v>
      </c>
      <c r="P58" s="318">
        <f t="shared" si="19"/>
        <v>0</v>
      </c>
      <c r="Q58" s="318">
        <f t="shared" si="20"/>
        <v>0</v>
      </c>
      <c r="R58" s="319">
        <f>ROUND(Q58*HLOOKUP(CONCATENATE("FY",RIGHT($C$1,4)+2),Rates!$A$4:$Z$28,23,FALSE),0)</f>
        <v>0</v>
      </c>
      <c r="S58" s="182">
        <v>0</v>
      </c>
      <c r="T58" s="183">
        <v>0</v>
      </c>
      <c r="U58" s="318">
        <f t="shared" si="21"/>
        <v>0</v>
      </c>
      <c r="V58" s="318">
        <f t="shared" si="22"/>
        <v>0</v>
      </c>
      <c r="W58" s="319">
        <f>ROUND(V58*HLOOKUP(CONCATENATE("FY",RIGHT($C$1,4)+3),Rates!$A$4:$Z$28,23,FALSE),0)</f>
        <v>0</v>
      </c>
      <c r="X58" s="182">
        <v>0</v>
      </c>
      <c r="Y58" s="183">
        <v>0</v>
      </c>
      <c r="Z58" s="318">
        <f t="shared" si="23"/>
        <v>0</v>
      </c>
      <c r="AA58" s="318">
        <f t="shared" si="24"/>
        <v>0</v>
      </c>
      <c r="AB58" s="319">
        <f>ROUND(AA58*HLOOKUP(CONCATENATE("FY",RIGHT($C$1,4)+4),Rates!$A$4:$Z$28,23,FALSE),0)</f>
        <v>0</v>
      </c>
      <c r="AC58" s="279"/>
      <c r="AD58" s="279"/>
      <c r="AE58" s="279"/>
      <c r="AF58" s="279"/>
      <c r="AG58" s="279"/>
    </row>
    <row r="59" spans="1:33">
      <c r="A59" s="516" t="s">
        <v>25</v>
      </c>
      <c r="B59" s="517"/>
      <c r="C59" s="216">
        <v>0</v>
      </c>
      <c r="D59" s="218">
        <v>0</v>
      </c>
      <c r="E59" s="183">
        <v>0</v>
      </c>
      <c r="F59" s="318">
        <f t="shared" si="15"/>
        <v>0</v>
      </c>
      <c r="G59" s="318">
        <f t="shared" si="16"/>
        <v>0</v>
      </c>
      <c r="H59" s="319">
        <f>ROUND(G59*HLOOKUP($C$1,Rates!$A$4:$Z$28,23,FALSE),0)</f>
        <v>0</v>
      </c>
      <c r="I59" s="183">
        <v>0</v>
      </c>
      <c r="J59" s="183">
        <v>0</v>
      </c>
      <c r="K59" s="318">
        <f t="shared" si="17"/>
        <v>0</v>
      </c>
      <c r="L59" s="318">
        <f t="shared" si="18"/>
        <v>0</v>
      </c>
      <c r="M59" s="319">
        <f>ROUND(L59*HLOOKUP(CONCATENATE("FY",RIGHT($C$1,4)+1),Rates!$A$4:$Z$28,23,FALSE),0)</f>
        <v>0</v>
      </c>
      <c r="N59" s="182">
        <v>0</v>
      </c>
      <c r="O59" s="183">
        <v>0</v>
      </c>
      <c r="P59" s="318">
        <f t="shared" si="19"/>
        <v>0</v>
      </c>
      <c r="Q59" s="318">
        <f t="shared" si="20"/>
        <v>0</v>
      </c>
      <c r="R59" s="319">
        <f>ROUND(Q59*HLOOKUP(CONCATENATE("FY",RIGHT($C$1,4)+2),Rates!$A$4:$Z$28,23,FALSE),0)</f>
        <v>0</v>
      </c>
      <c r="S59" s="182">
        <v>0</v>
      </c>
      <c r="T59" s="183">
        <v>0</v>
      </c>
      <c r="U59" s="318">
        <f t="shared" si="21"/>
        <v>0</v>
      </c>
      <c r="V59" s="318">
        <f t="shared" si="22"/>
        <v>0</v>
      </c>
      <c r="W59" s="319">
        <f>ROUND(V59*HLOOKUP(CONCATENATE("FY",RIGHT($C$1,4)+3),Rates!$A$4:$Z$28,23,FALSE),0)</f>
        <v>0</v>
      </c>
      <c r="X59" s="182">
        <v>0</v>
      </c>
      <c r="Y59" s="183">
        <v>0</v>
      </c>
      <c r="Z59" s="318">
        <f t="shared" si="23"/>
        <v>0</v>
      </c>
      <c r="AA59" s="318">
        <f t="shared" si="24"/>
        <v>0</v>
      </c>
      <c r="AB59" s="319">
        <f>ROUND(AA59*HLOOKUP(CONCATENATE("FY",RIGHT($C$1,4)+4),Rates!$A$4:$Z$28,23,FALSE),0)</f>
        <v>0</v>
      </c>
      <c r="AC59" s="279"/>
      <c r="AD59" s="279"/>
      <c r="AE59" s="279"/>
      <c r="AF59" s="279"/>
      <c r="AG59" s="279"/>
    </row>
    <row r="60" spans="1:33">
      <c r="A60" s="516" t="s">
        <v>25</v>
      </c>
      <c r="B60" s="517"/>
      <c r="C60" s="216">
        <v>0</v>
      </c>
      <c r="D60" s="218">
        <v>0</v>
      </c>
      <c r="E60" s="183">
        <v>0</v>
      </c>
      <c r="F60" s="318">
        <f t="shared" si="15"/>
        <v>0</v>
      </c>
      <c r="G60" s="318">
        <f t="shared" si="16"/>
        <v>0</v>
      </c>
      <c r="H60" s="319">
        <f>ROUND(G60*HLOOKUP($C$1,Rates!$A$4:$Z$28,23,FALSE),0)</f>
        <v>0</v>
      </c>
      <c r="I60" s="183">
        <v>0</v>
      </c>
      <c r="J60" s="183">
        <v>0</v>
      </c>
      <c r="K60" s="318">
        <f t="shared" si="17"/>
        <v>0</v>
      </c>
      <c r="L60" s="318">
        <f t="shared" si="18"/>
        <v>0</v>
      </c>
      <c r="M60" s="319">
        <f>ROUND(L60*HLOOKUP(CONCATENATE("FY",RIGHT($C$1,4)+1),Rates!$A$4:$Z$28,23,FALSE),0)</f>
        <v>0</v>
      </c>
      <c r="N60" s="182">
        <v>0</v>
      </c>
      <c r="O60" s="183">
        <v>0</v>
      </c>
      <c r="P60" s="318">
        <f t="shared" si="19"/>
        <v>0</v>
      </c>
      <c r="Q60" s="318">
        <f t="shared" si="20"/>
        <v>0</v>
      </c>
      <c r="R60" s="319">
        <f>ROUND(Q60*HLOOKUP(CONCATENATE("FY",RIGHT($C$1,4)+2),Rates!$A$4:$Z$28,23,FALSE),0)</f>
        <v>0</v>
      </c>
      <c r="S60" s="182">
        <v>0</v>
      </c>
      <c r="T60" s="183">
        <v>0</v>
      </c>
      <c r="U60" s="318">
        <f t="shared" si="21"/>
        <v>0</v>
      </c>
      <c r="V60" s="318">
        <f t="shared" si="22"/>
        <v>0</v>
      </c>
      <c r="W60" s="319">
        <f>ROUND(V60*HLOOKUP(CONCATENATE("FY",RIGHT($C$1,4)+3),Rates!$A$4:$Z$28,23,FALSE),0)</f>
        <v>0</v>
      </c>
      <c r="X60" s="182">
        <v>0</v>
      </c>
      <c r="Y60" s="183">
        <v>0</v>
      </c>
      <c r="Z60" s="318">
        <f t="shared" si="23"/>
        <v>0</v>
      </c>
      <c r="AA60" s="318">
        <f t="shared" si="24"/>
        <v>0</v>
      </c>
      <c r="AB60" s="319">
        <f>ROUND(AA60*HLOOKUP(CONCATENATE("FY",RIGHT($C$1,4)+4),Rates!$A$4:$Z$28,23,FALSE),0)</f>
        <v>0</v>
      </c>
      <c r="AC60" s="279"/>
      <c r="AD60" s="279"/>
      <c r="AE60" s="279"/>
      <c r="AF60" s="279"/>
      <c r="AG60" s="279"/>
    </row>
    <row r="61" spans="1:33">
      <c r="A61" s="516" t="s">
        <v>25</v>
      </c>
      <c r="B61" s="517"/>
      <c r="C61" s="216">
        <v>0</v>
      </c>
      <c r="D61" s="218">
        <v>0</v>
      </c>
      <c r="E61" s="183">
        <v>0</v>
      </c>
      <c r="F61" s="318">
        <f t="shared" si="15"/>
        <v>0</v>
      </c>
      <c r="G61" s="318">
        <f t="shared" si="16"/>
        <v>0</v>
      </c>
      <c r="H61" s="319">
        <f>ROUND(G61*HLOOKUP($C$1,Rates!$A$4:$Z$28,23,FALSE),0)</f>
        <v>0</v>
      </c>
      <c r="I61" s="183">
        <v>0</v>
      </c>
      <c r="J61" s="183">
        <v>0</v>
      </c>
      <c r="K61" s="318">
        <f t="shared" si="17"/>
        <v>0</v>
      </c>
      <c r="L61" s="318">
        <f t="shared" si="18"/>
        <v>0</v>
      </c>
      <c r="M61" s="319">
        <f>ROUND(L61*HLOOKUP(CONCATENATE("FY",RIGHT($C$1,4)+1),Rates!$A$4:$Z$28,23,FALSE),0)</f>
        <v>0</v>
      </c>
      <c r="N61" s="182">
        <v>0</v>
      </c>
      <c r="O61" s="183">
        <v>0</v>
      </c>
      <c r="P61" s="318">
        <f t="shared" si="19"/>
        <v>0</v>
      </c>
      <c r="Q61" s="318">
        <f t="shared" si="20"/>
        <v>0</v>
      </c>
      <c r="R61" s="319">
        <f>ROUND(Q61*HLOOKUP(CONCATENATE("FY",RIGHT($C$1,4)+2),Rates!$A$4:$Z$28,23,FALSE),0)</f>
        <v>0</v>
      </c>
      <c r="S61" s="182">
        <v>0</v>
      </c>
      <c r="T61" s="183">
        <v>0</v>
      </c>
      <c r="U61" s="318">
        <f t="shared" si="21"/>
        <v>0</v>
      </c>
      <c r="V61" s="318">
        <f t="shared" si="22"/>
        <v>0</v>
      </c>
      <c r="W61" s="319">
        <f>ROUND(V61*HLOOKUP(CONCATENATE("FY",RIGHT($C$1,4)+3),Rates!$A$4:$Z$28,23,FALSE),0)</f>
        <v>0</v>
      </c>
      <c r="X61" s="182">
        <v>0</v>
      </c>
      <c r="Y61" s="183">
        <v>0</v>
      </c>
      <c r="Z61" s="318">
        <f t="shared" si="23"/>
        <v>0</v>
      </c>
      <c r="AA61" s="318">
        <f t="shared" si="24"/>
        <v>0</v>
      </c>
      <c r="AB61" s="319">
        <f>ROUND(AA61*HLOOKUP(CONCATENATE("FY",RIGHT($C$1,4)+4),Rates!$A$4:$Z$28,23,FALSE),0)</f>
        <v>0</v>
      </c>
      <c r="AC61" s="279"/>
      <c r="AD61" s="279"/>
      <c r="AE61" s="279"/>
      <c r="AF61" s="279"/>
      <c r="AG61" s="279"/>
    </row>
    <row r="62" spans="1:33">
      <c r="A62" s="516" t="s">
        <v>25</v>
      </c>
      <c r="B62" s="517"/>
      <c r="C62" s="216">
        <v>0</v>
      </c>
      <c r="D62" s="218">
        <v>0</v>
      </c>
      <c r="E62" s="183">
        <v>0</v>
      </c>
      <c r="F62" s="318">
        <f t="shared" si="15"/>
        <v>0</v>
      </c>
      <c r="G62" s="318">
        <f t="shared" si="16"/>
        <v>0</v>
      </c>
      <c r="H62" s="319">
        <f>ROUND(G62*HLOOKUP($C$1,Rates!$A$4:$Z$28,23,FALSE),0)</f>
        <v>0</v>
      </c>
      <c r="I62" s="183">
        <v>0</v>
      </c>
      <c r="J62" s="183">
        <v>0</v>
      </c>
      <c r="K62" s="318">
        <f t="shared" si="17"/>
        <v>0</v>
      </c>
      <c r="L62" s="318">
        <f t="shared" si="18"/>
        <v>0</v>
      </c>
      <c r="M62" s="319">
        <f>ROUND(L62*HLOOKUP(CONCATENATE("FY",RIGHT($C$1,4)+1),Rates!$A$4:$Z$28,23,FALSE),0)</f>
        <v>0</v>
      </c>
      <c r="N62" s="182">
        <v>0</v>
      </c>
      <c r="O62" s="183">
        <v>0</v>
      </c>
      <c r="P62" s="318">
        <f t="shared" si="19"/>
        <v>0</v>
      </c>
      <c r="Q62" s="318">
        <f t="shared" si="20"/>
        <v>0</v>
      </c>
      <c r="R62" s="319">
        <f>ROUND(Q62*HLOOKUP(CONCATENATE("FY",RIGHT($C$1,4)+2),Rates!$A$4:$Z$28,23,FALSE),0)</f>
        <v>0</v>
      </c>
      <c r="S62" s="182">
        <v>0</v>
      </c>
      <c r="T62" s="183">
        <v>0</v>
      </c>
      <c r="U62" s="318">
        <f t="shared" si="21"/>
        <v>0</v>
      </c>
      <c r="V62" s="318">
        <f t="shared" si="22"/>
        <v>0</v>
      </c>
      <c r="W62" s="319">
        <f>ROUND(V62*HLOOKUP(CONCATENATE("FY",RIGHT($C$1,4)+3),Rates!$A$4:$Z$28,23,FALSE),0)</f>
        <v>0</v>
      </c>
      <c r="X62" s="182">
        <v>0</v>
      </c>
      <c r="Y62" s="183">
        <v>0</v>
      </c>
      <c r="Z62" s="318">
        <f t="shared" si="23"/>
        <v>0</v>
      </c>
      <c r="AA62" s="318">
        <f t="shared" si="24"/>
        <v>0</v>
      </c>
      <c r="AB62" s="319">
        <f>ROUND(AA62*HLOOKUP(CONCATENATE("FY",RIGHT($C$1,4)+4),Rates!$A$4:$Z$28,23,FALSE),0)</f>
        <v>0</v>
      </c>
      <c r="AC62" s="279"/>
      <c r="AD62" s="279"/>
      <c r="AE62" s="279"/>
      <c r="AF62" s="279"/>
      <c r="AG62" s="279"/>
    </row>
    <row r="63" spans="1:33" ht="15" thickBot="1">
      <c r="A63" s="518" t="s">
        <v>25</v>
      </c>
      <c r="B63" s="519"/>
      <c r="C63" s="217">
        <v>0</v>
      </c>
      <c r="D63" s="222">
        <v>0</v>
      </c>
      <c r="E63" s="185">
        <v>0</v>
      </c>
      <c r="F63" s="320">
        <f t="shared" si="15"/>
        <v>0</v>
      </c>
      <c r="G63" s="320">
        <f t="shared" si="16"/>
        <v>0</v>
      </c>
      <c r="H63" s="321">
        <f>ROUND(G63*HLOOKUP($C$1,Rates!$A$4:$Z$28,23,FALSE),0)</f>
        <v>0</v>
      </c>
      <c r="I63" s="185">
        <v>0</v>
      </c>
      <c r="J63" s="185">
        <v>0</v>
      </c>
      <c r="K63" s="320">
        <f t="shared" si="17"/>
        <v>0</v>
      </c>
      <c r="L63" s="320">
        <f t="shared" si="18"/>
        <v>0</v>
      </c>
      <c r="M63" s="321">
        <f>ROUND(L63*HLOOKUP(CONCATENATE("FY",RIGHT($C$1,4)+1),Rates!$A$4:$Z$28,23,FALSE),0)</f>
        <v>0</v>
      </c>
      <c r="N63" s="184">
        <v>0</v>
      </c>
      <c r="O63" s="185">
        <v>0</v>
      </c>
      <c r="P63" s="320">
        <f t="shared" si="19"/>
        <v>0</v>
      </c>
      <c r="Q63" s="320">
        <f t="shared" si="20"/>
        <v>0</v>
      </c>
      <c r="R63" s="321">
        <f>ROUND(Q63*HLOOKUP(CONCATENATE("FY",RIGHT($C$1,4)+2),Rates!$A$4:$Z$28,23,FALSE),0)</f>
        <v>0</v>
      </c>
      <c r="S63" s="184">
        <v>0</v>
      </c>
      <c r="T63" s="185">
        <v>0</v>
      </c>
      <c r="U63" s="320">
        <f t="shared" si="21"/>
        <v>0</v>
      </c>
      <c r="V63" s="320">
        <f t="shared" si="22"/>
        <v>0</v>
      </c>
      <c r="W63" s="321">
        <f>ROUND(V63*HLOOKUP(CONCATENATE("FY",RIGHT($C$1,4)+3),Rates!$A$4:$Z$28,23,FALSE),0)</f>
        <v>0</v>
      </c>
      <c r="X63" s="184">
        <v>0</v>
      </c>
      <c r="Y63" s="185">
        <v>0</v>
      </c>
      <c r="Z63" s="320">
        <f t="shared" si="23"/>
        <v>0</v>
      </c>
      <c r="AA63" s="320">
        <f t="shared" si="24"/>
        <v>0</v>
      </c>
      <c r="AB63" s="321">
        <f>ROUND(AA63*HLOOKUP(CONCATENATE("FY",RIGHT($C$1,4)+4),Rates!$A$4:$Z$28,23,FALSE),0)</f>
        <v>0</v>
      </c>
      <c r="AC63" s="279"/>
      <c r="AD63" s="279"/>
      <c r="AE63" s="279"/>
      <c r="AF63" s="279"/>
      <c r="AG63" s="279"/>
    </row>
    <row r="64" spans="1:33" ht="15" thickBot="1">
      <c r="A64" s="483"/>
      <c r="B64" s="483"/>
      <c r="C64" s="483"/>
      <c r="D64" s="483"/>
      <c r="E64" s="483"/>
      <c r="F64" s="483"/>
      <c r="G64" s="483"/>
      <c r="H64" s="483"/>
      <c r="I64" s="483"/>
      <c r="J64" s="483"/>
      <c r="K64" s="483"/>
      <c r="L64" s="483"/>
      <c r="M64" s="483"/>
      <c r="N64" s="483"/>
      <c r="O64" s="483"/>
      <c r="P64" s="483"/>
      <c r="Q64" s="483"/>
      <c r="R64" s="483"/>
      <c r="S64" s="483"/>
      <c r="T64" s="483"/>
      <c r="U64" s="483"/>
      <c r="V64" s="483"/>
      <c r="W64" s="483"/>
      <c r="X64" s="483"/>
      <c r="Y64" s="483"/>
      <c r="Z64" s="483"/>
      <c r="AA64" s="483"/>
      <c r="AB64" s="484"/>
    </row>
    <row r="65" spans="1:38" ht="16.8">
      <c r="A65" s="302" t="s">
        <v>26</v>
      </c>
      <c r="B65" s="303"/>
      <c r="C65" s="326"/>
      <c r="D65" s="520" t="s">
        <v>11</v>
      </c>
      <c r="E65" s="515"/>
      <c r="F65" s="520"/>
      <c r="G65" s="520"/>
      <c r="H65" s="520"/>
      <c r="I65" s="515" t="s">
        <v>11</v>
      </c>
      <c r="J65" s="520"/>
      <c r="K65" s="520"/>
      <c r="L65" s="520"/>
      <c r="M65" s="522"/>
      <c r="N65" s="521" t="s">
        <v>11</v>
      </c>
      <c r="O65" s="520"/>
      <c r="P65" s="520"/>
      <c r="Q65" s="520"/>
      <c r="R65" s="522"/>
      <c r="S65" s="521" t="s">
        <v>11</v>
      </c>
      <c r="T65" s="520"/>
      <c r="U65" s="520"/>
      <c r="V65" s="520"/>
      <c r="W65" s="522"/>
      <c r="X65" s="521" t="s">
        <v>11</v>
      </c>
      <c r="Y65" s="520"/>
      <c r="Z65" s="520"/>
      <c r="AA65" s="520"/>
      <c r="AB65" s="522"/>
    </row>
    <row r="66" spans="1:38" ht="26.1" customHeight="1" thickBot="1">
      <c r="A66" s="327" t="s">
        <v>16</v>
      </c>
      <c r="B66" s="328" t="s">
        <v>68</v>
      </c>
      <c r="C66" s="329" t="s">
        <v>21</v>
      </c>
      <c r="D66" s="330" t="s">
        <v>27</v>
      </c>
      <c r="E66" s="330" t="s">
        <v>402</v>
      </c>
      <c r="F66" s="527" t="s">
        <v>14</v>
      </c>
      <c r="G66" s="527"/>
      <c r="H66" s="331" t="s">
        <v>15</v>
      </c>
      <c r="I66" s="332" t="s">
        <v>27</v>
      </c>
      <c r="J66" s="330" t="s">
        <v>402</v>
      </c>
      <c r="K66" s="527" t="s">
        <v>14</v>
      </c>
      <c r="L66" s="527"/>
      <c r="M66" s="333" t="s">
        <v>15</v>
      </c>
      <c r="N66" s="334" t="s">
        <v>27</v>
      </c>
      <c r="O66" s="330" t="s">
        <v>402</v>
      </c>
      <c r="P66" s="527" t="s">
        <v>14</v>
      </c>
      <c r="Q66" s="527"/>
      <c r="R66" s="333" t="s">
        <v>15</v>
      </c>
      <c r="S66" s="334" t="s">
        <v>27</v>
      </c>
      <c r="T66" s="330" t="s">
        <v>402</v>
      </c>
      <c r="U66" s="527" t="s">
        <v>14</v>
      </c>
      <c r="V66" s="527"/>
      <c r="W66" s="333" t="s">
        <v>15</v>
      </c>
      <c r="X66" s="334" t="s">
        <v>27</v>
      </c>
      <c r="Y66" s="330" t="s">
        <v>402</v>
      </c>
      <c r="Z66" s="527" t="s">
        <v>14</v>
      </c>
      <c r="AA66" s="527"/>
      <c r="AB66" s="333" t="s">
        <v>15</v>
      </c>
    </row>
    <row r="67" spans="1:38">
      <c r="A67" s="193" t="s">
        <v>16</v>
      </c>
      <c r="B67" s="220" t="s">
        <v>68</v>
      </c>
      <c r="C67" s="207">
        <v>0</v>
      </c>
      <c r="D67" s="212">
        <v>0</v>
      </c>
      <c r="E67" s="187">
        <v>0</v>
      </c>
      <c r="F67" s="488">
        <f>ROUND(C67*D67*E67,0)</f>
        <v>0</v>
      </c>
      <c r="G67" s="488"/>
      <c r="H67" s="335">
        <f>ROUND(F67*HLOOKUP($C$1,Rates!$A$4:$Z$28,25,FALSE),0)</f>
        <v>0</v>
      </c>
      <c r="I67" s="209">
        <v>0</v>
      </c>
      <c r="J67" s="187">
        <v>0</v>
      </c>
      <c r="K67" s="488">
        <f>ROUND(C67*I67*J67,0)</f>
        <v>0</v>
      </c>
      <c r="L67" s="488"/>
      <c r="M67" s="335">
        <f>ROUND(K67*HLOOKUP(CONCATENATE("FY",RIGHT($C$1,4)+1),Rates!$A$4:$Z$28,25,FALSE),0)</f>
        <v>0</v>
      </c>
      <c r="N67" s="186">
        <v>0</v>
      </c>
      <c r="O67" s="187">
        <v>0</v>
      </c>
      <c r="P67" s="488">
        <f>ROUND(C67*N67*O67,0)</f>
        <v>0</v>
      </c>
      <c r="Q67" s="488"/>
      <c r="R67" s="335">
        <f>ROUND(P67*HLOOKUP(CONCATENATE("FY",RIGHT($C$1,4)+2),Rates!$A$4:$Z$28,25,FALSE),0)</f>
        <v>0</v>
      </c>
      <c r="S67" s="186">
        <v>0</v>
      </c>
      <c r="T67" s="187">
        <v>0</v>
      </c>
      <c r="U67" s="488">
        <f>ROUND(C67*S67*T67,0)</f>
        <v>0</v>
      </c>
      <c r="V67" s="488"/>
      <c r="W67" s="335">
        <f>ROUND(U67*HLOOKUP(CONCATENATE("FY",RIGHT($C$1,4)+3),Rates!$A$4:$Z$28,25,FALSE),0)</f>
        <v>0</v>
      </c>
      <c r="X67" s="186">
        <v>0</v>
      </c>
      <c r="Y67" s="187">
        <v>0</v>
      </c>
      <c r="Z67" s="488">
        <f>ROUND(C67*X67*Y67,0)</f>
        <v>0</v>
      </c>
      <c r="AA67" s="488"/>
      <c r="AB67" s="335">
        <f>ROUND(Z67*HLOOKUP(CONCATENATE("FY",RIGHT($C$1,4)+4),Rates!$A$4:$Z$28,25,FALSE),0)</f>
        <v>0</v>
      </c>
      <c r="AC67" s="279"/>
      <c r="AD67" s="279"/>
      <c r="AE67" s="279"/>
      <c r="AF67" s="279"/>
      <c r="AG67" s="279"/>
    </row>
    <row r="68" spans="1:38">
      <c r="A68" s="193" t="s">
        <v>16</v>
      </c>
      <c r="B68" s="220" t="s">
        <v>68</v>
      </c>
      <c r="C68" s="207">
        <v>0</v>
      </c>
      <c r="D68" s="213">
        <v>0</v>
      </c>
      <c r="E68" s="214">
        <v>0</v>
      </c>
      <c r="F68" s="491">
        <f t="shared" ref="F68:F75" si="25">ROUND(C68*D68*E68,0)</f>
        <v>0</v>
      </c>
      <c r="G68" s="491"/>
      <c r="H68" s="336">
        <f>ROUND(F68*HLOOKUP($C$1,Rates!$A$4:$Z$28,25,FALSE),0)</f>
        <v>0</v>
      </c>
      <c r="I68" s="210">
        <v>0</v>
      </c>
      <c r="J68" s="214">
        <v>0</v>
      </c>
      <c r="K68" s="491">
        <f t="shared" ref="K68:K75" si="26">ROUND(C68*I68*J68,0)</f>
        <v>0</v>
      </c>
      <c r="L68" s="491"/>
      <c r="M68" s="336">
        <f>ROUND(K68*HLOOKUP(CONCATENATE("FY",RIGHT($C$1,4)+1),Rates!$A$4:$Z$28,25,FALSE),0)</f>
        <v>0</v>
      </c>
      <c r="N68" s="188">
        <v>0</v>
      </c>
      <c r="O68" s="214">
        <v>0</v>
      </c>
      <c r="P68" s="491">
        <f t="shared" ref="P68:P75" si="27">ROUND(C68*N68*O68,0)</f>
        <v>0</v>
      </c>
      <c r="Q68" s="491"/>
      <c r="R68" s="336">
        <f>ROUND(P68*HLOOKUP(CONCATENATE("FY",RIGHT($C$1,4)+2),Rates!$A$4:$Z$28,25,FALSE),0)</f>
        <v>0</v>
      </c>
      <c r="S68" s="188">
        <v>0</v>
      </c>
      <c r="T68" s="214">
        <v>0</v>
      </c>
      <c r="U68" s="491">
        <f t="shared" ref="U68:U75" si="28">ROUND(C68*S68*T68,0)</f>
        <v>0</v>
      </c>
      <c r="V68" s="491"/>
      <c r="W68" s="336">
        <f>ROUND(U68*HLOOKUP(CONCATENATE("FY",RIGHT($C$1,4)+3),Rates!$A$4:$Z$28,25,FALSE),0)</f>
        <v>0</v>
      </c>
      <c r="X68" s="188">
        <v>0</v>
      </c>
      <c r="Y68" s="214">
        <v>0</v>
      </c>
      <c r="Z68" s="491">
        <f t="shared" ref="Z68:Z75" si="29">ROUND(C68*X68*Y68,0)</f>
        <v>0</v>
      </c>
      <c r="AA68" s="491"/>
      <c r="AB68" s="336">
        <f>ROUND(Z68*HLOOKUP(CONCATENATE("FY",RIGHT($C$1,4)+4),Rates!$A$4:$Z$28,25,FALSE),0)</f>
        <v>0</v>
      </c>
      <c r="AC68" s="279"/>
      <c r="AD68" s="279"/>
      <c r="AE68" s="279"/>
      <c r="AF68" s="279"/>
      <c r="AG68" s="279"/>
    </row>
    <row r="69" spans="1:38">
      <c r="A69" s="193" t="s">
        <v>16</v>
      </c>
      <c r="B69" s="220" t="s">
        <v>68</v>
      </c>
      <c r="C69" s="207">
        <v>0</v>
      </c>
      <c r="D69" s="213">
        <v>0</v>
      </c>
      <c r="E69" s="214">
        <v>0</v>
      </c>
      <c r="F69" s="491">
        <f t="shared" si="25"/>
        <v>0</v>
      </c>
      <c r="G69" s="491"/>
      <c r="H69" s="336">
        <f>ROUND(F69*HLOOKUP($C$1,Rates!$A$4:$Z$28,25,FALSE),0)</f>
        <v>0</v>
      </c>
      <c r="I69" s="210">
        <v>0</v>
      </c>
      <c r="J69" s="214">
        <v>0</v>
      </c>
      <c r="K69" s="491">
        <f t="shared" si="26"/>
        <v>0</v>
      </c>
      <c r="L69" s="491"/>
      <c r="M69" s="336">
        <f>ROUND(K69*HLOOKUP(CONCATENATE("FY",RIGHT($C$1,4)+1),Rates!$A$4:$Z$28,25,FALSE),0)</f>
        <v>0</v>
      </c>
      <c r="N69" s="188">
        <v>0</v>
      </c>
      <c r="O69" s="214">
        <v>0</v>
      </c>
      <c r="P69" s="491">
        <f t="shared" si="27"/>
        <v>0</v>
      </c>
      <c r="Q69" s="491"/>
      <c r="R69" s="336">
        <f>ROUND(P69*HLOOKUP(CONCATENATE("FY",RIGHT($C$1,4)+2),Rates!$A$4:$Z$28,25,FALSE),0)</f>
        <v>0</v>
      </c>
      <c r="S69" s="188">
        <v>0</v>
      </c>
      <c r="T69" s="214">
        <v>0</v>
      </c>
      <c r="U69" s="491">
        <f t="shared" si="28"/>
        <v>0</v>
      </c>
      <c r="V69" s="491"/>
      <c r="W69" s="336">
        <f>ROUND(U69*HLOOKUP(CONCATENATE("FY",RIGHT($C$1,4)+3),Rates!$A$4:$Z$28,25,FALSE),0)</f>
        <v>0</v>
      </c>
      <c r="X69" s="188">
        <v>0</v>
      </c>
      <c r="Y69" s="214">
        <v>0</v>
      </c>
      <c r="Z69" s="491">
        <f t="shared" si="29"/>
        <v>0</v>
      </c>
      <c r="AA69" s="491"/>
      <c r="AB69" s="336">
        <f>ROUND(Z69*HLOOKUP(CONCATENATE("FY",RIGHT($C$1,4)+4),Rates!$A$4:$Z$28,25,FALSE),0)</f>
        <v>0</v>
      </c>
      <c r="AC69" s="279"/>
      <c r="AD69" s="279"/>
      <c r="AE69" s="279"/>
      <c r="AF69" s="279"/>
      <c r="AG69" s="279"/>
    </row>
    <row r="70" spans="1:38">
      <c r="A70" s="193" t="s">
        <v>16</v>
      </c>
      <c r="B70" s="220" t="s">
        <v>68</v>
      </c>
      <c r="C70" s="207">
        <v>0</v>
      </c>
      <c r="D70" s="213">
        <v>0</v>
      </c>
      <c r="E70" s="214">
        <v>0</v>
      </c>
      <c r="F70" s="491">
        <f t="shared" si="25"/>
        <v>0</v>
      </c>
      <c r="G70" s="491"/>
      <c r="H70" s="336">
        <f>ROUND(F70*HLOOKUP($C$1,Rates!$A$4:$Z$28,25,FALSE),0)</f>
        <v>0</v>
      </c>
      <c r="I70" s="210">
        <v>0</v>
      </c>
      <c r="J70" s="214">
        <v>0</v>
      </c>
      <c r="K70" s="491">
        <f t="shared" si="26"/>
        <v>0</v>
      </c>
      <c r="L70" s="491"/>
      <c r="M70" s="336">
        <f>ROUND(K70*HLOOKUP(CONCATENATE("FY",RIGHT($C$1,4)+1),Rates!$A$4:$Z$28,25,FALSE),0)</f>
        <v>0</v>
      </c>
      <c r="N70" s="188">
        <v>0</v>
      </c>
      <c r="O70" s="214">
        <v>0</v>
      </c>
      <c r="P70" s="491">
        <f t="shared" si="27"/>
        <v>0</v>
      </c>
      <c r="Q70" s="491"/>
      <c r="R70" s="336">
        <f>ROUND(P70*HLOOKUP(CONCATENATE("FY",RIGHT($C$1,4)+2),Rates!$A$4:$Z$28,25,FALSE),0)</f>
        <v>0</v>
      </c>
      <c r="S70" s="188">
        <v>0</v>
      </c>
      <c r="T70" s="214">
        <v>0</v>
      </c>
      <c r="U70" s="491">
        <f t="shared" si="28"/>
        <v>0</v>
      </c>
      <c r="V70" s="491"/>
      <c r="W70" s="336">
        <f>ROUND(U70*HLOOKUP(CONCATENATE("FY",RIGHT($C$1,4)+3),Rates!$A$4:$Z$28,25,FALSE),0)</f>
        <v>0</v>
      </c>
      <c r="X70" s="188">
        <v>0</v>
      </c>
      <c r="Y70" s="214">
        <v>0</v>
      </c>
      <c r="Z70" s="491">
        <f t="shared" si="29"/>
        <v>0</v>
      </c>
      <c r="AA70" s="491"/>
      <c r="AB70" s="336">
        <f>ROUND(Z70*HLOOKUP(CONCATENATE("FY",RIGHT($C$1,4)+4),Rates!$A$4:$Z$28,25,FALSE),0)</f>
        <v>0</v>
      </c>
      <c r="AC70" s="279"/>
      <c r="AD70" s="279"/>
      <c r="AE70" s="279"/>
      <c r="AF70" s="279"/>
      <c r="AG70" s="279"/>
    </row>
    <row r="71" spans="1:38">
      <c r="A71" s="193" t="s">
        <v>16</v>
      </c>
      <c r="B71" s="220" t="s">
        <v>68</v>
      </c>
      <c r="C71" s="207">
        <v>0</v>
      </c>
      <c r="D71" s="213">
        <v>0</v>
      </c>
      <c r="E71" s="214">
        <v>0</v>
      </c>
      <c r="F71" s="491">
        <f t="shared" si="25"/>
        <v>0</v>
      </c>
      <c r="G71" s="491"/>
      <c r="H71" s="336">
        <f>ROUND(F71*HLOOKUP($C$1,Rates!$A$4:$Z$28,25,FALSE),0)</f>
        <v>0</v>
      </c>
      <c r="I71" s="210">
        <v>0</v>
      </c>
      <c r="J71" s="214">
        <v>0</v>
      </c>
      <c r="K71" s="491">
        <f t="shared" si="26"/>
        <v>0</v>
      </c>
      <c r="L71" s="491"/>
      <c r="M71" s="336">
        <f>ROUND(K71*HLOOKUP(CONCATENATE("FY",RIGHT($C$1,4)+1),Rates!$A$4:$Z$28,25,FALSE),0)</f>
        <v>0</v>
      </c>
      <c r="N71" s="188">
        <v>0</v>
      </c>
      <c r="O71" s="214">
        <v>0</v>
      </c>
      <c r="P71" s="491">
        <f t="shared" si="27"/>
        <v>0</v>
      </c>
      <c r="Q71" s="491"/>
      <c r="R71" s="336">
        <f>ROUND(P71*HLOOKUP(CONCATENATE("FY",RIGHT($C$1,4)+2),Rates!$A$4:$Z$28,25,FALSE),0)</f>
        <v>0</v>
      </c>
      <c r="S71" s="188">
        <v>0</v>
      </c>
      <c r="T71" s="214">
        <v>0</v>
      </c>
      <c r="U71" s="491">
        <f t="shared" si="28"/>
        <v>0</v>
      </c>
      <c r="V71" s="491"/>
      <c r="W71" s="336">
        <f>ROUND(U71*HLOOKUP(CONCATENATE("FY",RIGHT($C$1,4)+3),Rates!$A$4:$Z$28,25,FALSE),0)</f>
        <v>0</v>
      </c>
      <c r="X71" s="188">
        <v>0</v>
      </c>
      <c r="Y71" s="214">
        <v>0</v>
      </c>
      <c r="Z71" s="491">
        <f t="shared" si="29"/>
        <v>0</v>
      </c>
      <c r="AA71" s="491"/>
      <c r="AB71" s="336">
        <f>ROUND(Z71*HLOOKUP(CONCATENATE("FY",RIGHT($C$1,4)+4),Rates!$A$4:$Z$28,25,FALSE),0)</f>
        <v>0</v>
      </c>
      <c r="AC71" s="279"/>
      <c r="AD71" s="279"/>
      <c r="AE71" s="279"/>
      <c r="AF71" s="279"/>
      <c r="AG71" s="279"/>
    </row>
    <row r="72" spans="1:38">
      <c r="A72" s="193" t="s">
        <v>16</v>
      </c>
      <c r="B72" s="220" t="s">
        <v>68</v>
      </c>
      <c r="C72" s="207">
        <v>0</v>
      </c>
      <c r="D72" s="213">
        <v>0</v>
      </c>
      <c r="E72" s="214">
        <v>0</v>
      </c>
      <c r="F72" s="491">
        <f t="shared" si="25"/>
        <v>0</v>
      </c>
      <c r="G72" s="491"/>
      <c r="H72" s="336">
        <f>ROUND(F72*HLOOKUP($C$1,Rates!$A$4:$Z$28,25,FALSE),0)</f>
        <v>0</v>
      </c>
      <c r="I72" s="210">
        <v>0</v>
      </c>
      <c r="J72" s="214">
        <v>0</v>
      </c>
      <c r="K72" s="491">
        <f t="shared" si="26"/>
        <v>0</v>
      </c>
      <c r="L72" s="491"/>
      <c r="M72" s="336">
        <f>ROUND(K72*HLOOKUP(CONCATENATE("FY",RIGHT($C$1,4)+1),Rates!$A$4:$Z$28,25,FALSE),0)</f>
        <v>0</v>
      </c>
      <c r="N72" s="188">
        <v>0</v>
      </c>
      <c r="O72" s="214">
        <v>0</v>
      </c>
      <c r="P72" s="491">
        <f t="shared" si="27"/>
        <v>0</v>
      </c>
      <c r="Q72" s="491"/>
      <c r="R72" s="336">
        <f>ROUND(P72*HLOOKUP(CONCATENATE("FY",RIGHT($C$1,4)+2),Rates!$A$4:$Z$28,25,FALSE),0)</f>
        <v>0</v>
      </c>
      <c r="S72" s="188">
        <v>0</v>
      </c>
      <c r="T72" s="214">
        <v>0</v>
      </c>
      <c r="U72" s="491">
        <f t="shared" si="28"/>
        <v>0</v>
      </c>
      <c r="V72" s="491"/>
      <c r="W72" s="336">
        <f>ROUND(U72*HLOOKUP(CONCATENATE("FY",RIGHT($C$1,4)+3),Rates!$A$4:$Z$28,25,FALSE),0)</f>
        <v>0</v>
      </c>
      <c r="X72" s="188">
        <v>0</v>
      </c>
      <c r="Y72" s="214">
        <v>0</v>
      </c>
      <c r="Z72" s="491">
        <f t="shared" si="29"/>
        <v>0</v>
      </c>
      <c r="AA72" s="491"/>
      <c r="AB72" s="336">
        <f>ROUND(Z72*HLOOKUP(CONCATENATE("FY",RIGHT($C$1,4)+4),Rates!$A$4:$Z$28,25,FALSE),0)</f>
        <v>0</v>
      </c>
      <c r="AC72" s="279"/>
      <c r="AD72" s="279"/>
      <c r="AE72" s="279"/>
      <c r="AF72" s="279"/>
      <c r="AG72" s="279"/>
    </row>
    <row r="73" spans="1:38">
      <c r="A73" s="193" t="s">
        <v>16</v>
      </c>
      <c r="B73" s="220" t="s">
        <v>68</v>
      </c>
      <c r="C73" s="207">
        <v>0</v>
      </c>
      <c r="D73" s="213">
        <v>0</v>
      </c>
      <c r="E73" s="214">
        <v>0</v>
      </c>
      <c r="F73" s="491">
        <f t="shared" si="25"/>
        <v>0</v>
      </c>
      <c r="G73" s="491"/>
      <c r="H73" s="336">
        <f>ROUND(F73*HLOOKUP($C$1,Rates!$A$4:$Z$28,25,FALSE),0)</f>
        <v>0</v>
      </c>
      <c r="I73" s="210">
        <v>0</v>
      </c>
      <c r="J73" s="214">
        <v>0</v>
      </c>
      <c r="K73" s="491">
        <f t="shared" si="26"/>
        <v>0</v>
      </c>
      <c r="L73" s="491"/>
      <c r="M73" s="336">
        <f>ROUND(K73*HLOOKUP(CONCATENATE("FY",RIGHT($C$1,4)+1),Rates!$A$4:$Z$28,25,FALSE),0)</f>
        <v>0</v>
      </c>
      <c r="N73" s="188">
        <v>0</v>
      </c>
      <c r="O73" s="214">
        <v>0</v>
      </c>
      <c r="P73" s="491">
        <f t="shared" si="27"/>
        <v>0</v>
      </c>
      <c r="Q73" s="491"/>
      <c r="R73" s="336">
        <f>ROUND(P73*HLOOKUP(CONCATENATE("FY",RIGHT($C$1,4)+2),Rates!$A$4:$Z$28,25,FALSE),0)</f>
        <v>0</v>
      </c>
      <c r="S73" s="188">
        <v>0</v>
      </c>
      <c r="T73" s="214">
        <v>0</v>
      </c>
      <c r="U73" s="491">
        <f t="shared" si="28"/>
        <v>0</v>
      </c>
      <c r="V73" s="491"/>
      <c r="W73" s="336">
        <f>ROUND(U73*HLOOKUP(CONCATENATE("FY",RIGHT($C$1,4)+3),Rates!$A$4:$Z$28,25,FALSE),0)</f>
        <v>0</v>
      </c>
      <c r="X73" s="188">
        <v>0</v>
      </c>
      <c r="Y73" s="214">
        <v>0</v>
      </c>
      <c r="Z73" s="491">
        <f t="shared" si="29"/>
        <v>0</v>
      </c>
      <c r="AA73" s="491"/>
      <c r="AB73" s="336">
        <f>ROUND(Z73*HLOOKUP(CONCATENATE("FY",RIGHT($C$1,4)+4),Rates!$A$4:$Z$28,25,FALSE),0)</f>
        <v>0</v>
      </c>
      <c r="AC73" s="279"/>
      <c r="AD73" s="279"/>
      <c r="AE73" s="279"/>
      <c r="AF73" s="279"/>
      <c r="AG73" s="279"/>
    </row>
    <row r="74" spans="1:38">
      <c r="A74" s="193" t="s">
        <v>16</v>
      </c>
      <c r="B74" s="220" t="s">
        <v>68</v>
      </c>
      <c r="C74" s="207">
        <v>0</v>
      </c>
      <c r="D74" s="213">
        <v>0</v>
      </c>
      <c r="E74" s="214">
        <v>0</v>
      </c>
      <c r="F74" s="491">
        <f t="shared" si="25"/>
        <v>0</v>
      </c>
      <c r="G74" s="491"/>
      <c r="H74" s="336">
        <f>ROUND(F74*HLOOKUP($C$1,Rates!$A$4:$Z$28,25,FALSE),0)</f>
        <v>0</v>
      </c>
      <c r="I74" s="210">
        <v>0</v>
      </c>
      <c r="J74" s="214">
        <v>0</v>
      </c>
      <c r="K74" s="491">
        <f t="shared" si="26"/>
        <v>0</v>
      </c>
      <c r="L74" s="491"/>
      <c r="M74" s="336">
        <f>ROUND(K74*HLOOKUP(CONCATENATE("FY",RIGHT($C$1,4)+1),Rates!$A$4:$Z$28,25,FALSE),0)</f>
        <v>0</v>
      </c>
      <c r="N74" s="188">
        <v>0</v>
      </c>
      <c r="O74" s="214">
        <v>0</v>
      </c>
      <c r="P74" s="491">
        <f t="shared" si="27"/>
        <v>0</v>
      </c>
      <c r="Q74" s="491"/>
      <c r="R74" s="336">
        <f>ROUND(P74*HLOOKUP(CONCATENATE("FY",RIGHT($C$1,4)+2),Rates!$A$4:$Z$28,25,FALSE),0)</f>
        <v>0</v>
      </c>
      <c r="S74" s="188">
        <v>0</v>
      </c>
      <c r="T74" s="214">
        <v>0</v>
      </c>
      <c r="U74" s="491">
        <f t="shared" si="28"/>
        <v>0</v>
      </c>
      <c r="V74" s="491"/>
      <c r="W74" s="336">
        <f>ROUND(U74*HLOOKUP(CONCATENATE("FY",RIGHT($C$1,4)+3),Rates!$A$4:$Z$28,25,FALSE),0)</f>
        <v>0</v>
      </c>
      <c r="X74" s="188">
        <v>0</v>
      </c>
      <c r="Y74" s="214">
        <v>0</v>
      </c>
      <c r="Z74" s="491">
        <f t="shared" si="29"/>
        <v>0</v>
      </c>
      <c r="AA74" s="491"/>
      <c r="AB74" s="336">
        <f>ROUND(Z74*HLOOKUP(CONCATENATE("FY",RIGHT($C$1,4)+4),Rates!$A$4:$Z$28,25,FALSE),0)</f>
        <v>0</v>
      </c>
      <c r="AC74" s="279"/>
      <c r="AD74" s="279"/>
      <c r="AE74" s="279"/>
      <c r="AF74" s="279"/>
      <c r="AG74" s="279"/>
    </row>
    <row r="75" spans="1:38" ht="15" thickBot="1">
      <c r="A75" s="194" t="s">
        <v>16</v>
      </c>
      <c r="B75" s="195" t="s">
        <v>68</v>
      </c>
      <c r="C75" s="208">
        <v>0</v>
      </c>
      <c r="D75" s="221">
        <v>0</v>
      </c>
      <c r="E75" s="190">
        <v>0</v>
      </c>
      <c r="F75" s="485">
        <f t="shared" si="25"/>
        <v>0</v>
      </c>
      <c r="G75" s="485"/>
      <c r="H75" s="337">
        <f>ROUND(F75*HLOOKUP($C$1,Rates!$A$4:$Z$28,25,FALSE),0)</f>
        <v>0</v>
      </c>
      <c r="I75" s="211">
        <v>0</v>
      </c>
      <c r="J75" s="190">
        <v>0</v>
      </c>
      <c r="K75" s="485">
        <f t="shared" si="26"/>
        <v>0</v>
      </c>
      <c r="L75" s="485"/>
      <c r="M75" s="337">
        <f>ROUND(K75*HLOOKUP(CONCATENATE("FY",RIGHT($C$1,4)+1),Rates!$A$4:$Z$28,25,FALSE),0)</f>
        <v>0</v>
      </c>
      <c r="N75" s="189">
        <v>0</v>
      </c>
      <c r="O75" s="190">
        <v>0</v>
      </c>
      <c r="P75" s="485">
        <f t="shared" si="27"/>
        <v>0</v>
      </c>
      <c r="Q75" s="485"/>
      <c r="R75" s="337">
        <f>ROUND(P75*HLOOKUP(CONCATENATE("FY",RIGHT($C$1,4)+2),Rates!$A$4:$Z$28,25,FALSE),0)</f>
        <v>0</v>
      </c>
      <c r="S75" s="189">
        <v>0</v>
      </c>
      <c r="T75" s="190">
        <v>0</v>
      </c>
      <c r="U75" s="485">
        <f t="shared" si="28"/>
        <v>0</v>
      </c>
      <c r="V75" s="485"/>
      <c r="W75" s="337">
        <f>ROUND(U75*HLOOKUP(CONCATENATE("FY",RIGHT($C$1,4)+3),Rates!$A$4:$Z$28,25,FALSE),0)</f>
        <v>0</v>
      </c>
      <c r="X75" s="189">
        <v>0</v>
      </c>
      <c r="Y75" s="190">
        <v>0</v>
      </c>
      <c r="Z75" s="485">
        <f t="shared" si="29"/>
        <v>0</v>
      </c>
      <c r="AA75" s="485"/>
      <c r="AB75" s="337">
        <f>ROUND(Z75*HLOOKUP(CONCATENATE("FY",RIGHT($C$1,4)+4),Rates!$A$4:$Z$28,25,FALSE),0)</f>
        <v>0</v>
      </c>
      <c r="AC75" s="279"/>
      <c r="AD75" s="279"/>
      <c r="AE75" s="279"/>
      <c r="AF75" s="279"/>
      <c r="AG75" s="279"/>
    </row>
    <row r="76" spans="1:38" s="71" customFormat="1">
      <c r="A76" s="263"/>
      <c r="B76" s="263"/>
      <c r="C76" s="263"/>
      <c r="D76" s="263"/>
      <c r="E76" s="263"/>
      <c r="F76" s="263"/>
      <c r="G76" s="263"/>
      <c r="H76" s="263"/>
      <c r="I76" s="263"/>
      <c r="J76" s="263"/>
      <c r="K76" s="263"/>
      <c r="L76" s="263"/>
      <c r="M76" s="263"/>
      <c r="N76" s="263"/>
      <c r="O76" s="263"/>
      <c r="P76" s="263"/>
      <c r="Q76" s="263"/>
      <c r="R76" s="263"/>
      <c r="S76" s="263"/>
      <c r="T76" s="263"/>
      <c r="U76" s="263"/>
      <c r="V76" s="263"/>
      <c r="W76" s="263"/>
      <c r="X76" s="263"/>
      <c r="Y76" s="263"/>
      <c r="Z76" s="263"/>
      <c r="AA76" s="263"/>
      <c r="AB76" s="263"/>
      <c r="AC76" s="263"/>
      <c r="AD76" s="263"/>
      <c r="AE76" s="263"/>
      <c r="AF76" s="263"/>
      <c r="AG76" s="263"/>
      <c r="AH76" s="69"/>
      <c r="AI76" s="69"/>
      <c r="AJ76" s="76"/>
      <c r="AK76" s="76"/>
      <c r="AL76" s="76"/>
    </row>
    <row r="77" spans="1:38" s="71" customFormat="1">
      <c r="A77" s="263"/>
      <c r="B77" s="263"/>
      <c r="C77" s="263"/>
      <c r="D77" s="263"/>
      <c r="E77" s="263"/>
      <c r="F77" s="263"/>
      <c r="G77" s="263"/>
      <c r="H77" s="263"/>
      <c r="I77" s="263"/>
      <c r="J77" s="263"/>
      <c r="K77" s="263"/>
      <c r="L77" s="263"/>
      <c r="M77" s="263"/>
      <c r="N77" s="263"/>
      <c r="O77" s="263"/>
      <c r="P77" s="263"/>
      <c r="Q77" s="263"/>
      <c r="R77" s="263"/>
      <c r="S77" s="263"/>
      <c r="T77" s="263"/>
      <c r="U77" s="263"/>
      <c r="V77" s="263"/>
      <c r="W77" s="263"/>
      <c r="X77" s="263"/>
      <c r="Y77" s="263"/>
      <c r="Z77" s="263"/>
      <c r="AA77" s="263"/>
      <c r="AB77" s="263"/>
      <c r="AC77" s="263"/>
      <c r="AD77" s="263"/>
      <c r="AE77" s="263"/>
      <c r="AF77" s="263"/>
      <c r="AG77" s="263"/>
      <c r="AH77" s="69"/>
      <c r="AI77" s="69"/>
      <c r="AJ77" s="76"/>
      <c r="AK77" s="76"/>
      <c r="AL77" s="76"/>
    </row>
    <row r="78" spans="1:38" s="71" customFormat="1">
      <c r="A78" s="263"/>
      <c r="B78" s="263"/>
      <c r="C78" s="263"/>
      <c r="D78" s="263"/>
      <c r="E78" s="263"/>
      <c r="F78" s="263"/>
      <c r="G78" s="263"/>
      <c r="H78" s="263"/>
      <c r="I78" s="263"/>
      <c r="J78" s="263"/>
      <c r="K78" s="263"/>
      <c r="L78" s="263"/>
      <c r="M78" s="263"/>
      <c r="N78" s="263"/>
      <c r="O78" s="263"/>
      <c r="P78" s="263"/>
      <c r="Q78" s="263"/>
      <c r="R78" s="263"/>
      <c r="S78" s="263"/>
      <c r="T78" s="263"/>
      <c r="U78" s="263"/>
      <c r="V78" s="263"/>
      <c r="W78" s="263"/>
      <c r="X78" s="263"/>
      <c r="Y78" s="263"/>
      <c r="Z78" s="263"/>
      <c r="AA78" s="263"/>
      <c r="AB78" s="263"/>
      <c r="AC78" s="263"/>
      <c r="AD78" s="263"/>
      <c r="AE78" s="263"/>
      <c r="AF78" s="263"/>
      <c r="AG78" s="263"/>
      <c r="AH78" s="69"/>
      <c r="AI78" s="69"/>
      <c r="AJ78" s="76"/>
      <c r="AK78" s="76"/>
      <c r="AL78" s="76"/>
    </row>
    <row r="79" spans="1:38" s="71" customFormat="1">
      <c r="A79" s="263"/>
      <c r="B79" s="263"/>
      <c r="C79" s="263"/>
      <c r="D79" s="263"/>
      <c r="E79" s="263"/>
      <c r="F79" s="263"/>
      <c r="G79" s="263"/>
      <c r="H79" s="263"/>
      <c r="I79" s="263"/>
      <c r="J79" s="263"/>
      <c r="K79" s="263"/>
      <c r="L79" s="263"/>
      <c r="M79" s="263"/>
      <c r="N79" s="263"/>
      <c r="O79" s="263"/>
      <c r="P79" s="263"/>
      <c r="Q79" s="263"/>
      <c r="R79" s="263"/>
      <c r="S79" s="263"/>
      <c r="T79" s="263"/>
      <c r="U79" s="263"/>
      <c r="V79" s="263"/>
      <c r="W79" s="263"/>
      <c r="X79" s="263"/>
      <c r="Y79" s="263"/>
      <c r="Z79" s="263"/>
      <c r="AA79" s="263"/>
      <c r="AB79" s="263"/>
      <c r="AC79" s="263"/>
      <c r="AD79" s="263"/>
      <c r="AE79" s="263"/>
      <c r="AF79" s="263"/>
      <c r="AG79" s="263"/>
      <c r="AH79" s="69"/>
      <c r="AI79" s="69"/>
      <c r="AJ79" s="76"/>
      <c r="AK79" s="76"/>
      <c r="AL79" s="76"/>
    </row>
    <row r="80" spans="1:38" s="71" customFormat="1">
      <c r="A80" s="263"/>
      <c r="B80" s="263"/>
      <c r="C80" s="263"/>
      <c r="D80" s="263"/>
      <c r="E80" s="263"/>
      <c r="F80" s="263"/>
      <c r="G80" s="263"/>
      <c r="H80" s="263"/>
      <c r="I80" s="263"/>
      <c r="J80" s="263"/>
      <c r="K80" s="263"/>
      <c r="L80" s="263"/>
      <c r="M80" s="263"/>
      <c r="N80" s="263"/>
      <c r="O80" s="263"/>
      <c r="P80" s="263"/>
      <c r="Q80" s="263"/>
      <c r="R80" s="263"/>
      <c r="S80" s="263"/>
      <c r="T80" s="263"/>
      <c r="U80" s="263"/>
      <c r="V80" s="263"/>
      <c r="W80" s="263"/>
      <c r="X80" s="263"/>
      <c r="Y80" s="263"/>
      <c r="Z80" s="263"/>
      <c r="AA80" s="263"/>
      <c r="AB80" s="263"/>
      <c r="AC80" s="263"/>
      <c r="AD80" s="263"/>
      <c r="AE80" s="263"/>
      <c r="AF80" s="263"/>
      <c r="AG80" s="263"/>
      <c r="AH80" s="69"/>
      <c r="AI80" s="69"/>
      <c r="AJ80" s="76"/>
      <c r="AK80" s="76"/>
      <c r="AL80" s="76"/>
    </row>
    <row r="81" spans="1:38" s="71" customFormat="1">
      <c r="A81" s="263"/>
      <c r="B81" s="263"/>
      <c r="C81" s="263"/>
      <c r="D81" s="263"/>
      <c r="E81" s="263"/>
      <c r="F81" s="263"/>
      <c r="G81" s="263"/>
      <c r="H81" s="263"/>
      <c r="I81" s="263"/>
      <c r="J81" s="263"/>
      <c r="K81" s="263"/>
      <c r="L81" s="263"/>
      <c r="M81" s="263"/>
      <c r="N81" s="263"/>
      <c r="O81" s="263"/>
      <c r="P81" s="263"/>
      <c r="Q81" s="263"/>
      <c r="R81" s="263"/>
      <c r="S81" s="263"/>
      <c r="T81" s="263"/>
      <c r="U81" s="263"/>
      <c r="V81" s="263"/>
      <c r="W81" s="263"/>
      <c r="X81" s="263"/>
      <c r="Y81" s="263"/>
      <c r="Z81" s="263"/>
      <c r="AA81" s="263"/>
      <c r="AB81" s="263"/>
      <c r="AC81" s="263"/>
      <c r="AD81" s="263"/>
      <c r="AE81" s="263"/>
      <c r="AF81" s="263"/>
      <c r="AG81" s="263"/>
      <c r="AH81" s="69"/>
      <c r="AI81" s="69"/>
      <c r="AJ81" s="76"/>
      <c r="AK81" s="76"/>
      <c r="AL81" s="76"/>
    </row>
    <row r="82" spans="1:38" s="71" customFormat="1">
      <c r="A82" s="263"/>
      <c r="B82" s="263"/>
      <c r="C82" s="263"/>
      <c r="D82" s="263"/>
      <c r="E82" s="263"/>
      <c r="F82" s="263"/>
      <c r="G82" s="263"/>
      <c r="H82" s="263"/>
      <c r="I82" s="263"/>
      <c r="J82" s="263"/>
      <c r="K82" s="263"/>
      <c r="L82" s="263"/>
      <c r="M82" s="263"/>
      <c r="N82" s="263"/>
      <c r="O82" s="263"/>
      <c r="P82" s="263"/>
      <c r="Q82" s="263"/>
      <c r="R82" s="263"/>
      <c r="S82" s="263"/>
      <c r="T82" s="263"/>
      <c r="U82" s="263"/>
      <c r="V82" s="263"/>
      <c r="W82" s="263"/>
      <c r="X82" s="263"/>
      <c r="Y82" s="263"/>
      <c r="Z82" s="263"/>
      <c r="AA82" s="263"/>
      <c r="AB82" s="263"/>
      <c r="AC82" s="263"/>
      <c r="AD82" s="263"/>
      <c r="AE82" s="263"/>
      <c r="AF82" s="263"/>
      <c r="AG82" s="263"/>
      <c r="AH82" s="69"/>
      <c r="AI82" s="69"/>
      <c r="AJ82" s="76"/>
      <c r="AK82" s="76"/>
      <c r="AL82" s="76"/>
    </row>
    <row r="83" spans="1:38" s="71" customFormat="1">
      <c r="A83" s="263"/>
      <c r="B83" s="263"/>
      <c r="C83" s="263"/>
      <c r="D83" s="263"/>
      <c r="E83" s="263"/>
      <c r="F83" s="263"/>
      <c r="G83" s="263"/>
      <c r="H83" s="263"/>
      <c r="I83" s="263"/>
      <c r="J83" s="263"/>
      <c r="K83" s="263"/>
      <c r="L83" s="263"/>
      <c r="M83" s="263"/>
      <c r="N83" s="263"/>
      <c r="O83" s="263"/>
      <c r="P83" s="263"/>
      <c r="Q83" s="263"/>
      <c r="R83" s="263"/>
      <c r="S83" s="263"/>
      <c r="T83" s="263"/>
      <c r="U83" s="263"/>
      <c r="V83" s="263"/>
      <c r="W83" s="263"/>
      <c r="X83" s="263"/>
      <c r="Y83" s="263"/>
      <c r="Z83" s="263"/>
      <c r="AA83" s="263"/>
      <c r="AB83" s="263"/>
      <c r="AC83" s="263"/>
      <c r="AD83" s="263"/>
      <c r="AE83" s="263"/>
      <c r="AF83" s="263"/>
      <c r="AG83" s="263"/>
      <c r="AH83" s="69"/>
      <c r="AI83" s="69"/>
      <c r="AJ83" s="76"/>
      <c r="AK83" s="76"/>
      <c r="AL83" s="76"/>
    </row>
    <row r="84" spans="1:38" s="71" customFormat="1">
      <c r="A84" s="263"/>
      <c r="B84" s="263"/>
      <c r="C84" s="263"/>
      <c r="D84" s="263"/>
      <c r="E84" s="263"/>
      <c r="F84" s="263"/>
      <c r="G84" s="263"/>
      <c r="H84" s="263"/>
      <c r="I84" s="263"/>
      <c r="J84" s="263"/>
      <c r="K84" s="263"/>
      <c r="L84" s="263"/>
      <c r="M84" s="263"/>
      <c r="N84" s="263"/>
      <c r="O84" s="263"/>
      <c r="P84" s="263"/>
      <c r="Q84" s="263"/>
      <c r="R84" s="263"/>
      <c r="S84" s="263"/>
      <c r="T84" s="263"/>
      <c r="U84" s="263"/>
      <c r="V84" s="263"/>
      <c r="W84" s="263"/>
      <c r="X84" s="263"/>
      <c r="Y84" s="263"/>
      <c r="Z84" s="263"/>
      <c r="AA84" s="263"/>
      <c r="AB84" s="263"/>
      <c r="AC84" s="263"/>
      <c r="AD84" s="263"/>
      <c r="AE84" s="263"/>
      <c r="AF84" s="263"/>
      <c r="AG84" s="263"/>
      <c r="AH84" s="69"/>
      <c r="AI84" s="69"/>
      <c r="AJ84" s="76"/>
      <c r="AK84" s="76"/>
      <c r="AL84" s="76"/>
    </row>
    <row r="85" spans="1:38" s="71" customFormat="1">
      <c r="A85" s="263"/>
      <c r="B85" s="263"/>
      <c r="C85" s="263"/>
      <c r="D85" s="263"/>
      <c r="E85" s="263"/>
      <c r="F85" s="263"/>
      <c r="G85" s="263"/>
      <c r="H85" s="263"/>
      <c r="I85" s="263"/>
      <c r="J85" s="263"/>
      <c r="K85" s="263"/>
      <c r="L85" s="263"/>
      <c r="M85" s="263"/>
      <c r="N85" s="263"/>
      <c r="O85" s="263"/>
      <c r="P85" s="263"/>
      <c r="Q85" s="263"/>
      <c r="R85" s="263"/>
      <c r="S85" s="263"/>
      <c r="T85" s="263"/>
      <c r="U85" s="263"/>
      <c r="V85" s="263"/>
      <c r="W85" s="263"/>
      <c r="X85" s="263"/>
      <c r="Y85" s="263"/>
      <c r="Z85" s="263"/>
      <c r="AA85" s="263"/>
      <c r="AB85" s="263"/>
      <c r="AC85" s="263"/>
      <c r="AD85" s="263"/>
      <c r="AE85" s="263"/>
      <c r="AF85" s="263"/>
      <c r="AG85" s="263"/>
      <c r="AH85" s="69"/>
      <c r="AI85" s="69"/>
      <c r="AJ85" s="76"/>
      <c r="AK85" s="76"/>
      <c r="AL85" s="76"/>
    </row>
    <row r="86" spans="1:38">
      <c r="A86" s="280"/>
      <c r="B86" s="280"/>
      <c r="C86" s="280"/>
      <c r="D86" s="280"/>
      <c r="E86" s="280"/>
      <c r="F86" s="280"/>
      <c r="G86" s="280"/>
      <c r="H86" s="280"/>
      <c r="I86" s="280"/>
      <c r="J86" s="280"/>
      <c r="K86" s="280"/>
      <c r="L86" s="280"/>
      <c r="M86" s="280"/>
      <c r="N86" s="280"/>
      <c r="O86" s="280"/>
      <c r="P86" s="280"/>
      <c r="Q86" s="280"/>
      <c r="R86" s="280"/>
      <c r="S86" s="280"/>
      <c r="T86" s="280"/>
      <c r="U86" s="280"/>
      <c r="V86" s="280"/>
      <c r="W86" s="280"/>
      <c r="X86" s="280"/>
      <c r="Y86" s="280"/>
      <c r="Z86" s="280"/>
      <c r="AA86" s="280"/>
      <c r="AB86" s="280"/>
      <c r="AK86" s="76"/>
      <c r="AL86" s="76"/>
    </row>
    <row r="87" spans="1:38">
      <c r="A87" s="280"/>
      <c r="B87" s="280"/>
      <c r="C87" s="280"/>
      <c r="D87" s="280"/>
      <c r="E87" s="280"/>
      <c r="F87" s="280"/>
      <c r="G87" s="280"/>
      <c r="H87" s="280"/>
      <c r="I87" s="280"/>
      <c r="J87" s="280"/>
      <c r="K87" s="280"/>
      <c r="L87" s="280"/>
      <c r="M87" s="280"/>
      <c r="N87" s="280"/>
      <c r="O87" s="280"/>
      <c r="P87" s="280"/>
      <c r="Q87" s="280"/>
      <c r="R87" s="280"/>
      <c r="S87" s="280"/>
      <c r="T87" s="280"/>
      <c r="U87" s="280"/>
      <c r="V87" s="280"/>
      <c r="W87" s="280"/>
      <c r="X87" s="280"/>
      <c r="Y87" s="280"/>
      <c r="Z87" s="280"/>
      <c r="AA87" s="280"/>
      <c r="AB87" s="280"/>
      <c r="AK87" s="76"/>
      <c r="AL87" s="76"/>
    </row>
    <row r="88" spans="1:38">
      <c r="A88" s="280"/>
      <c r="B88" s="280"/>
      <c r="C88" s="280"/>
      <c r="D88" s="280"/>
      <c r="E88" s="280"/>
      <c r="F88" s="280"/>
      <c r="G88" s="280"/>
      <c r="H88" s="280"/>
      <c r="I88" s="280"/>
      <c r="J88" s="280"/>
      <c r="K88" s="280"/>
      <c r="L88" s="280"/>
      <c r="M88" s="280"/>
      <c r="N88" s="280"/>
      <c r="O88" s="280"/>
      <c r="P88" s="280"/>
      <c r="Q88" s="280"/>
      <c r="R88" s="280"/>
      <c r="S88" s="280"/>
      <c r="T88" s="280"/>
      <c r="U88" s="280"/>
      <c r="V88" s="280"/>
      <c r="W88" s="280"/>
      <c r="X88" s="280"/>
      <c r="Y88" s="280"/>
      <c r="Z88" s="280"/>
      <c r="AA88" s="280"/>
      <c r="AB88" s="280"/>
      <c r="AK88" s="76"/>
      <c r="AL88" s="76"/>
    </row>
    <row r="89" spans="1:38">
      <c r="A89" s="280"/>
      <c r="B89" s="280"/>
      <c r="C89" s="280"/>
      <c r="D89" s="280"/>
      <c r="E89" s="280"/>
      <c r="F89" s="280"/>
      <c r="G89" s="280"/>
      <c r="H89" s="280"/>
      <c r="I89" s="280"/>
      <c r="J89" s="280"/>
      <c r="K89" s="280"/>
      <c r="L89" s="280"/>
      <c r="M89" s="280"/>
      <c r="N89" s="280"/>
      <c r="O89" s="280"/>
      <c r="P89" s="280"/>
      <c r="Q89" s="280"/>
      <c r="R89" s="280"/>
      <c r="S89" s="280"/>
      <c r="T89" s="280"/>
      <c r="U89" s="280"/>
      <c r="V89" s="280"/>
      <c r="W89" s="280"/>
      <c r="X89" s="280"/>
      <c r="Y89" s="280"/>
      <c r="Z89" s="280"/>
      <c r="AA89" s="280"/>
      <c r="AB89" s="280"/>
      <c r="AK89" s="76"/>
      <c r="AL89" s="76"/>
    </row>
    <row r="90" spans="1:38">
      <c r="A90" s="280"/>
      <c r="B90" s="280"/>
      <c r="C90" s="280"/>
      <c r="D90" s="280"/>
      <c r="E90" s="280"/>
      <c r="F90" s="280"/>
      <c r="G90" s="280"/>
      <c r="H90" s="280"/>
      <c r="I90" s="280"/>
      <c r="J90" s="280"/>
      <c r="K90" s="280"/>
      <c r="L90" s="280"/>
      <c r="M90" s="280"/>
      <c r="N90" s="280"/>
      <c r="O90" s="280"/>
      <c r="P90" s="280"/>
      <c r="Q90" s="280"/>
      <c r="R90" s="280"/>
      <c r="S90" s="280"/>
      <c r="T90" s="280"/>
      <c r="U90" s="280"/>
      <c r="V90" s="280"/>
      <c r="W90" s="280"/>
      <c r="X90" s="280"/>
      <c r="Y90" s="280"/>
      <c r="Z90" s="280"/>
      <c r="AA90" s="280"/>
      <c r="AB90" s="280"/>
      <c r="AK90" s="76"/>
      <c r="AL90" s="76"/>
    </row>
    <row r="91" spans="1:38">
      <c r="A91" s="280"/>
      <c r="B91" s="280"/>
      <c r="C91" s="280"/>
      <c r="D91" s="280"/>
      <c r="E91" s="280"/>
      <c r="F91" s="280"/>
      <c r="G91" s="280"/>
      <c r="H91" s="280"/>
      <c r="I91" s="280"/>
      <c r="J91" s="280"/>
      <c r="K91" s="280"/>
      <c r="L91" s="280"/>
      <c r="M91" s="280"/>
      <c r="N91" s="280"/>
      <c r="O91" s="280"/>
      <c r="P91" s="280"/>
      <c r="Q91" s="280"/>
      <c r="R91" s="280"/>
      <c r="S91" s="280"/>
      <c r="T91" s="280"/>
      <c r="U91" s="280"/>
      <c r="V91" s="280"/>
      <c r="W91" s="280"/>
      <c r="X91" s="280"/>
      <c r="Y91" s="280"/>
      <c r="Z91" s="280"/>
      <c r="AA91" s="280"/>
      <c r="AB91" s="280"/>
      <c r="AK91" s="76"/>
      <c r="AL91" s="76"/>
    </row>
    <row r="92" spans="1:38">
      <c r="A92" s="280"/>
      <c r="B92" s="280"/>
      <c r="C92" s="280"/>
      <c r="D92" s="280"/>
      <c r="E92" s="280"/>
      <c r="F92" s="280"/>
      <c r="G92" s="280"/>
      <c r="H92" s="280"/>
      <c r="I92" s="280"/>
      <c r="J92" s="280"/>
      <c r="K92" s="280"/>
      <c r="L92" s="280"/>
      <c r="M92" s="280"/>
      <c r="N92" s="280"/>
      <c r="O92" s="280"/>
      <c r="P92" s="280"/>
      <c r="Q92" s="280"/>
      <c r="R92" s="280"/>
      <c r="S92" s="280"/>
      <c r="T92" s="280"/>
      <c r="U92" s="280"/>
      <c r="V92" s="280"/>
      <c r="W92" s="280"/>
      <c r="X92" s="280"/>
      <c r="Y92" s="280"/>
      <c r="Z92" s="280"/>
      <c r="AA92" s="280"/>
      <c r="AB92" s="280"/>
      <c r="AK92" s="76"/>
      <c r="AL92" s="76"/>
    </row>
    <row r="93" spans="1:38">
      <c r="A93" s="280"/>
      <c r="B93" s="280"/>
      <c r="C93" s="280"/>
      <c r="D93" s="280"/>
      <c r="E93" s="280"/>
      <c r="F93" s="280"/>
      <c r="G93" s="280"/>
      <c r="H93" s="280"/>
      <c r="I93" s="280"/>
      <c r="J93" s="280"/>
      <c r="K93" s="280"/>
      <c r="L93" s="280"/>
      <c r="M93" s="280"/>
      <c r="N93" s="280"/>
      <c r="O93" s="280"/>
      <c r="P93" s="280"/>
      <c r="Q93" s="280"/>
      <c r="R93" s="280"/>
      <c r="S93" s="280"/>
      <c r="T93" s="280"/>
      <c r="U93" s="280"/>
      <c r="V93" s="280"/>
      <c r="W93" s="280"/>
      <c r="X93" s="280"/>
      <c r="Y93" s="280"/>
      <c r="Z93" s="280"/>
      <c r="AA93" s="280"/>
      <c r="AB93" s="280"/>
      <c r="AK93" s="76"/>
      <c r="AL93" s="76"/>
    </row>
    <row r="94" spans="1:38">
      <c r="A94" s="280"/>
      <c r="B94" s="280"/>
      <c r="C94" s="280"/>
      <c r="D94" s="280"/>
      <c r="E94" s="280"/>
      <c r="F94" s="280"/>
      <c r="G94" s="280"/>
      <c r="H94" s="280"/>
      <c r="I94" s="280"/>
      <c r="J94" s="280"/>
      <c r="K94" s="280"/>
      <c r="L94" s="280"/>
      <c r="M94" s="280"/>
      <c r="N94" s="280"/>
      <c r="O94" s="280"/>
      <c r="P94" s="280"/>
      <c r="Q94" s="280"/>
      <c r="R94" s="280"/>
      <c r="S94" s="280"/>
      <c r="T94" s="280"/>
      <c r="U94" s="280"/>
      <c r="V94" s="280"/>
      <c r="W94" s="280"/>
      <c r="X94" s="280"/>
      <c r="Y94" s="280"/>
      <c r="Z94" s="280"/>
      <c r="AA94" s="280"/>
      <c r="AB94" s="280"/>
      <c r="AK94" s="76"/>
      <c r="AL94" s="76"/>
    </row>
    <row r="95" spans="1:38">
      <c r="A95" s="280"/>
      <c r="B95" s="280"/>
      <c r="C95" s="280"/>
      <c r="D95" s="280"/>
      <c r="E95" s="280"/>
      <c r="F95" s="280"/>
      <c r="G95" s="280"/>
      <c r="H95" s="280"/>
      <c r="I95" s="280"/>
      <c r="J95" s="280"/>
      <c r="K95" s="280"/>
      <c r="L95" s="280"/>
      <c r="M95" s="280"/>
      <c r="N95" s="280"/>
      <c r="O95" s="280"/>
      <c r="P95" s="280"/>
      <c r="Q95" s="280"/>
      <c r="R95" s="280"/>
      <c r="S95" s="280"/>
      <c r="T95" s="280"/>
      <c r="U95" s="280"/>
      <c r="V95" s="280"/>
      <c r="W95" s="280"/>
      <c r="X95" s="280"/>
      <c r="Y95" s="280"/>
      <c r="Z95" s="280"/>
      <c r="AA95" s="280"/>
      <c r="AB95" s="280"/>
      <c r="AK95" s="76"/>
      <c r="AL95" s="76"/>
    </row>
    <row r="96" spans="1:38">
      <c r="A96" s="280"/>
      <c r="B96" s="280"/>
      <c r="C96" s="280"/>
      <c r="D96" s="280"/>
      <c r="E96" s="280"/>
      <c r="F96" s="280"/>
      <c r="G96" s="280"/>
      <c r="H96" s="280"/>
      <c r="I96" s="280"/>
      <c r="J96" s="280"/>
      <c r="K96" s="280"/>
      <c r="L96" s="280"/>
      <c r="M96" s="280"/>
      <c r="N96" s="280"/>
      <c r="O96" s="280"/>
      <c r="P96" s="280"/>
      <c r="Q96" s="280"/>
      <c r="R96" s="280"/>
      <c r="S96" s="280"/>
      <c r="T96" s="280"/>
      <c r="U96" s="280"/>
      <c r="V96" s="280"/>
      <c r="W96" s="280"/>
      <c r="X96" s="280"/>
      <c r="Y96" s="280"/>
      <c r="Z96" s="280"/>
      <c r="AA96" s="280"/>
      <c r="AB96" s="280"/>
      <c r="AK96" s="76"/>
      <c r="AL96" s="76"/>
    </row>
    <row r="97" spans="1:38">
      <c r="A97" s="280"/>
      <c r="B97" s="280"/>
      <c r="C97" s="280"/>
      <c r="D97" s="280"/>
      <c r="E97" s="280"/>
      <c r="F97" s="280"/>
      <c r="G97" s="280"/>
      <c r="H97" s="280"/>
      <c r="I97" s="280"/>
      <c r="J97" s="280"/>
      <c r="K97" s="280"/>
      <c r="L97" s="280"/>
      <c r="M97" s="280"/>
      <c r="N97" s="280"/>
      <c r="O97" s="280"/>
      <c r="P97" s="280"/>
      <c r="Q97" s="280"/>
      <c r="R97" s="280"/>
      <c r="S97" s="280"/>
      <c r="T97" s="280"/>
      <c r="U97" s="280"/>
      <c r="V97" s="280"/>
      <c r="W97" s="280"/>
      <c r="X97" s="280"/>
      <c r="Y97" s="280"/>
      <c r="Z97" s="280"/>
      <c r="AA97" s="280"/>
      <c r="AB97" s="280"/>
      <c r="AK97" s="76"/>
      <c r="AL97" s="76"/>
    </row>
    <row r="98" spans="1:38">
      <c r="A98" s="280"/>
      <c r="B98" s="280"/>
      <c r="C98" s="280"/>
      <c r="D98" s="280"/>
      <c r="E98" s="280"/>
      <c r="F98" s="280"/>
      <c r="G98" s="280"/>
      <c r="H98" s="280"/>
      <c r="I98" s="280"/>
      <c r="J98" s="280"/>
      <c r="K98" s="280"/>
      <c r="L98" s="280"/>
      <c r="M98" s="280"/>
      <c r="N98" s="280"/>
      <c r="O98" s="280"/>
      <c r="P98" s="280"/>
      <c r="Q98" s="280"/>
      <c r="R98" s="280"/>
      <c r="S98" s="280"/>
      <c r="T98" s="280"/>
      <c r="U98" s="280"/>
      <c r="V98" s="280"/>
      <c r="W98" s="280"/>
      <c r="X98" s="280"/>
      <c r="Y98" s="280"/>
      <c r="Z98" s="280"/>
      <c r="AA98" s="280"/>
      <c r="AB98" s="280"/>
      <c r="AK98" s="76"/>
      <c r="AL98" s="76"/>
    </row>
    <row r="99" spans="1:38">
      <c r="A99" s="280"/>
      <c r="B99" s="280"/>
      <c r="C99" s="280"/>
      <c r="D99" s="280"/>
      <c r="E99" s="280"/>
      <c r="F99" s="280"/>
      <c r="G99" s="280"/>
      <c r="H99" s="280"/>
      <c r="I99" s="280"/>
      <c r="J99" s="280"/>
      <c r="K99" s="280"/>
      <c r="L99" s="280"/>
      <c r="M99" s="280"/>
      <c r="N99" s="280"/>
      <c r="O99" s="280"/>
      <c r="P99" s="280"/>
      <c r="Q99" s="280"/>
      <c r="R99" s="280"/>
      <c r="S99" s="280"/>
      <c r="T99" s="280"/>
      <c r="U99" s="280"/>
      <c r="V99" s="280"/>
      <c r="W99" s="280"/>
      <c r="X99" s="280"/>
      <c r="Y99" s="280"/>
      <c r="Z99" s="280"/>
      <c r="AA99" s="280"/>
      <c r="AB99" s="280"/>
      <c r="AK99" s="76"/>
      <c r="AL99" s="76"/>
    </row>
    <row r="100" spans="1:38">
      <c r="A100" s="280"/>
      <c r="B100" s="280"/>
      <c r="C100" s="280"/>
      <c r="D100" s="280"/>
      <c r="E100" s="280"/>
      <c r="F100" s="280"/>
      <c r="G100" s="280"/>
      <c r="H100" s="280"/>
      <c r="I100" s="280"/>
      <c r="J100" s="280"/>
      <c r="K100" s="280"/>
      <c r="L100" s="280"/>
      <c r="M100" s="280"/>
      <c r="N100" s="280"/>
      <c r="O100" s="280"/>
      <c r="P100" s="280"/>
      <c r="Q100" s="280"/>
      <c r="R100" s="280"/>
      <c r="S100" s="280"/>
      <c r="T100" s="280"/>
      <c r="U100" s="280"/>
      <c r="V100" s="280"/>
      <c r="W100" s="280"/>
      <c r="X100" s="280"/>
      <c r="Y100" s="280"/>
      <c r="Z100" s="280"/>
      <c r="AA100" s="280"/>
      <c r="AB100" s="280"/>
      <c r="AK100" s="76"/>
      <c r="AL100" s="76"/>
    </row>
    <row r="101" spans="1:38">
      <c r="A101" s="280"/>
      <c r="B101" s="280"/>
      <c r="C101" s="280"/>
      <c r="D101" s="280"/>
      <c r="E101" s="280"/>
      <c r="F101" s="280"/>
      <c r="G101" s="280"/>
      <c r="H101" s="280"/>
      <c r="I101" s="280"/>
      <c r="J101" s="280"/>
      <c r="K101" s="280"/>
      <c r="L101" s="280"/>
      <c r="M101" s="280"/>
      <c r="N101" s="280"/>
      <c r="O101" s="280"/>
      <c r="P101" s="280"/>
      <c r="Q101" s="280"/>
      <c r="R101" s="280"/>
      <c r="S101" s="280"/>
      <c r="T101" s="280"/>
      <c r="U101" s="280"/>
      <c r="V101" s="280"/>
      <c r="W101" s="280"/>
      <c r="X101" s="280"/>
      <c r="Y101" s="280"/>
      <c r="Z101" s="280"/>
      <c r="AA101" s="280"/>
      <c r="AB101" s="280"/>
      <c r="AK101" s="76"/>
      <c r="AL101" s="76"/>
    </row>
    <row r="102" spans="1:38">
      <c r="A102" s="280"/>
      <c r="B102" s="280"/>
      <c r="C102" s="280"/>
      <c r="D102" s="280"/>
      <c r="E102" s="280"/>
      <c r="F102" s="280"/>
      <c r="G102" s="280"/>
      <c r="H102" s="280"/>
      <c r="I102" s="280"/>
      <c r="J102" s="280"/>
      <c r="K102" s="280"/>
      <c r="L102" s="280"/>
      <c r="M102" s="280"/>
      <c r="N102" s="280"/>
      <c r="O102" s="280"/>
      <c r="P102" s="280"/>
      <c r="Q102" s="280"/>
      <c r="R102" s="280"/>
      <c r="S102" s="280"/>
      <c r="T102" s="280"/>
      <c r="U102" s="280"/>
      <c r="V102" s="280"/>
      <c r="W102" s="280"/>
      <c r="X102" s="280"/>
      <c r="Y102" s="280"/>
      <c r="Z102" s="280"/>
      <c r="AA102" s="280"/>
      <c r="AB102" s="280"/>
      <c r="AK102" s="76"/>
      <c r="AL102" s="76"/>
    </row>
    <row r="103" spans="1:38">
      <c r="A103" s="280"/>
      <c r="B103" s="280"/>
      <c r="C103" s="280"/>
      <c r="D103" s="280"/>
      <c r="E103" s="280"/>
      <c r="F103" s="280"/>
      <c r="G103" s="280"/>
      <c r="H103" s="280"/>
      <c r="I103" s="280"/>
      <c r="J103" s="280"/>
      <c r="K103" s="280"/>
      <c r="L103" s="280"/>
      <c r="M103" s="280"/>
      <c r="N103" s="280"/>
      <c r="O103" s="280"/>
      <c r="P103" s="280"/>
      <c r="Q103" s="280"/>
      <c r="R103" s="280"/>
      <c r="S103" s="280"/>
      <c r="T103" s="280"/>
      <c r="U103" s="280"/>
      <c r="V103" s="280"/>
      <c r="W103" s="280"/>
      <c r="X103" s="280"/>
      <c r="Y103" s="280"/>
      <c r="Z103" s="280"/>
      <c r="AA103" s="280"/>
      <c r="AB103" s="280"/>
      <c r="AK103" s="76"/>
      <c r="AL103" s="76"/>
    </row>
    <row r="104" spans="1:38">
      <c r="A104" s="280"/>
      <c r="B104" s="280"/>
      <c r="C104" s="280"/>
      <c r="D104" s="280"/>
      <c r="E104" s="280"/>
      <c r="F104" s="280"/>
      <c r="G104" s="280"/>
      <c r="H104" s="280"/>
      <c r="I104" s="280"/>
      <c r="J104" s="280"/>
      <c r="K104" s="280"/>
      <c r="L104" s="280"/>
      <c r="M104" s="280"/>
      <c r="N104" s="280"/>
      <c r="O104" s="280"/>
      <c r="P104" s="280"/>
      <c r="Q104" s="280"/>
      <c r="R104" s="280"/>
      <c r="S104" s="280"/>
      <c r="T104" s="280"/>
      <c r="U104" s="280"/>
      <c r="V104" s="280"/>
      <c r="W104" s="280"/>
      <c r="X104" s="280"/>
      <c r="Y104" s="280"/>
      <c r="Z104" s="280"/>
      <c r="AA104" s="280"/>
      <c r="AB104" s="280"/>
      <c r="AK104" s="76"/>
      <c r="AL104" s="76"/>
    </row>
    <row r="105" spans="1:38">
      <c r="A105" s="280"/>
      <c r="B105" s="280"/>
      <c r="C105" s="280"/>
      <c r="D105" s="280"/>
      <c r="E105" s="280"/>
      <c r="F105" s="280"/>
      <c r="G105" s="280"/>
      <c r="H105" s="280"/>
      <c r="I105" s="280"/>
      <c r="J105" s="280"/>
      <c r="K105" s="280"/>
      <c r="L105" s="280"/>
      <c r="M105" s="280"/>
      <c r="N105" s="280"/>
      <c r="O105" s="280"/>
      <c r="P105" s="280"/>
      <c r="Q105" s="280"/>
      <c r="R105" s="280"/>
      <c r="S105" s="280"/>
      <c r="T105" s="280"/>
      <c r="U105" s="280"/>
      <c r="V105" s="280"/>
      <c r="W105" s="280"/>
      <c r="X105" s="280"/>
      <c r="Y105" s="280"/>
      <c r="Z105" s="280"/>
      <c r="AA105" s="280"/>
      <c r="AB105" s="280"/>
      <c r="AK105" s="76"/>
      <c r="AL105" s="76"/>
    </row>
    <row r="106" spans="1:38">
      <c r="A106" s="280"/>
      <c r="B106" s="280"/>
      <c r="C106" s="280"/>
      <c r="D106" s="280"/>
      <c r="E106" s="280"/>
      <c r="F106" s="280"/>
      <c r="G106" s="280"/>
      <c r="H106" s="280"/>
      <c r="I106" s="280"/>
      <c r="J106" s="280"/>
      <c r="K106" s="280"/>
      <c r="L106" s="280"/>
      <c r="M106" s="280"/>
      <c r="N106" s="280"/>
      <c r="O106" s="280"/>
      <c r="P106" s="280"/>
      <c r="Q106" s="280"/>
      <c r="R106" s="280"/>
      <c r="S106" s="280"/>
      <c r="T106" s="280"/>
      <c r="U106" s="280"/>
      <c r="V106" s="280"/>
      <c r="W106" s="280"/>
      <c r="X106" s="280"/>
      <c r="Y106" s="280"/>
      <c r="Z106" s="280"/>
      <c r="AA106" s="280"/>
      <c r="AB106" s="280"/>
      <c r="AK106" s="76"/>
      <c r="AL106" s="76"/>
    </row>
    <row r="107" spans="1:38">
      <c r="A107" s="280"/>
      <c r="B107" s="280"/>
      <c r="C107" s="280"/>
      <c r="D107" s="280"/>
      <c r="E107" s="280"/>
      <c r="F107" s="280"/>
      <c r="G107" s="280"/>
      <c r="H107" s="280"/>
      <c r="I107" s="280"/>
      <c r="J107" s="280"/>
      <c r="K107" s="280"/>
      <c r="L107" s="280"/>
      <c r="M107" s="280"/>
      <c r="N107" s="280"/>
      <c r="O107" s="280"/>
      <c r="P107" s="280"/>
      <c r="Q107" s="280"/>
      <c r="R107" s="280"/>
      <c r="S107" s="280"/>
      <c r="T107" s="280"/>
      <c r="U107" s="280"/>
      <c r="V107" s="280"/>
      <c r="W107" s="280"/>
      <c r="X107" s="280"/>
      <c r="Y107" s="280"/>
      <c r="Z107" s="280"/>
      <c r="AA107" s="280"/>
      <c r="AB107" s="280"/>
      <c r="AK107" s="76"/>
      <c r="AL107" s="76"/>
    </row>
    <row r="108" spans="1:38">
      <c r="A108" s="280"/>
      <c r="B108" s="280"/>
      <c r="C108" s="280"/>
      <c r="D108" s="280"/>
      <c r="E108" s="280"/>
      <c r="F108" s="280"/>
      <c r="G108" s="280"/>
      <c r="H108" s="280"/>
      <c r="I108" s="280"/>
      <c r="J108" s="280"/>
      <c r="K108" s="280"/>
      <c r="L108" s="280"/>
      <c r="M108" s="280"/>
      <c r="N108" s="280"/>
      <c r="O108" s="280"/>
      <c r="P108" s="280"/>
      <c r="Q108" s="280"/>
      <c r="R108" s="280"/>
      <c r="S108" s="280"/>
      <c r="T108" s="280"/>
      <c r="U108" s="280"/>
      <c r="V108" s="280"/>
      <c r="W108" s="280"/>
      <c r="X108" s="280"/>
      <c r="Y108" s="280"/>
      <c r="Z108" s="280"/>
      <c r="AA108" s="280"/>
      <c r="AB108" s="280"/>
      <c r="AK108" s="76"/>
      <c r="AL108" s="76"/>
    </row>
    <row r="109" spans="1:38">
      <c r="A109" s="280"/>
      <c r="B109" s="280"/>
      <c r="C109" s="280"/>
      <c r="D109" s="280"/>
      <c r="E109" s="280"/>
      <c r="F109" s="280"/>
      <c r="G109" s="280"/>
      <c r="H109" s="280"/>
      <c r="I109" s="280"/>
      <c r="J109" s="280"/>
      <c r="K109" s="280"/>
      <c r="L109" s="280"/>
      <c r="M109" s="280"/>
      <c r="N109" s="280"/>
      <c r="O109" s="280"/>
      <c r="P109" s="280"/>
      <c r="Q109" s="280"/>
      <c r="R109" s="280"/>
      <c r="S109" s="280"/>
      <c r="T109" s="280"/>
      <c r="U109" s="280"/>
      <c r="V109" s="280"/>
      <c r="W109" s="280"/>
      <c r="X109" s="280"/>
      <c r="Y109" s="280"/>
      <c r="Z109" s="280"/>
      <c r="AA109" s="280"/>
      <c r="AB109" s="280"/>
      <c r="AK109" s="76"/>
      <c r="AL109" s="76"/>
    </row>
    <row r="110" spans="1:38">
      <c r="A110" s="280"/>
      <c r="B110" s="280"/>
      <c r="C110" s="280"/>
      <c r="D110" s="280"/>
      <c r="E110" s="280"/>
      <c r="F110" s="280"/>
      <c r="G110" s="280"/>
      <c r="H110" s="280"/>
      <c r="I110" s="280"/>
      <c r="J110" s="280"/>
      <c r="K110" s="280"/>
      <c r="L110" s="280"/>
      <c r="M110" s="280"/>
      <c r="N110" s="280"/>
      <c r="O110" s="280"/>
      <c r="P110" s="280"/>
      <c r="Q110" s="280"/>
      <c r="R110" s="280"/>
      <c r="S110" s="280"/>
      <c r="T110" s="280"/>
      <c r="U110" s="280"/>
      <c r="V110" s="280"/>
      <c r="W110" s="280"/>
      <c r="X110" s="280"/>
      <c r="Y110" s="280"/>
      <c r="Z110" s="280"/>
      <c r="AA110" s="280"/>
      <c r="AB110" s="280"/>
      <c r="AK110" s="76"/>
      <c r="AL110" s="76"/>
    </row>
    <row r="111" spans="1:38">
      <c r="A111" s="280"/>
      <c r="B111" s="280"/>
      <c r="C111" s="280"/>
      <c r="D111" s="280"/>
      <c r="E111" s="280"/>
      <c r="F111" s="280"/>
      <c r="G111" s="280"/>
      <c r="H111" s="280"/>
      <c r="I111" s="280"/>
      <c r="J111" s="280"/>
      <c r="K111" s="280"/>
      <c r="L111" s="280"/>
      <c r="M111" s="280"/>
      <c r="N111" s="280"/>
      <c r="O111" s="280"/>
      <c r="P111" s="280"/>
      <c r="Q111" s="280"/>
      <c r="R111" s="280"/>
      <c r="S111" s="280"/>
      <c r="T111" s="280"/>
      <c r="U111" s="280"/>
      <c r="V111" s="280"/>
      <c r="W111" s="280"/>
      <c r="X111" s="280"/>
      <c r="Y111" s="280"/>
      <c r="Z111" s="280"/>
      <c r="AA111" s="280"/>
      <c r="AB111" s="280"/>
      <c r="AK111" s="76"/>
      <c r="AL111" s="76"/>
    </row>
    <row r="112" spans="1:38">
      <c r="A112" s="280"/>
      <c r="B112" s="280"/>
      <c r="C112" s="280"/>
      <c r="D112" s="280"/>
      <c r="E112" s="280"/>
      <c r="F112" s="280"/>
      <c r="G112" s="280"/>
      <c r="H112" s="280"/>
      <c r="I112" s="280"/>
      <c r="J112" s="280"/>
      <c r="K112" s="280"/>
      <c r="L112" s="280"/>
      <c r="M112" s="280"/>
      <c r="N112" s="280"/>
      <c r="O112" s="280"/>
      <c r="P112" s="280"/>
      <c r="Q112" s="280"/>
      <c r="R112" s="280"/>
      <c r="S112" s="280"/>
      <c r="T112" s="280"/>
      <c r="U112" s="280"/>
      <c r="V112" s="280"/>
      <c r="W112" s="280"/>
      <c r="X112" s="280"/>
      <c r="Y112" s="280"/>
      <c r="Z112" s="280"/>
      <c r="AA112" s="280"/>
      <c r="AB112" s="280"/>
      <c r="AK112" s="76"/>
      <c r="AL112" s="76"/>
    </row>
    <row r="113" spans="1:38">
      <c r="A113" s="280"/>
      <c r="B113" s="280"/>
      <c r="C113" s="280"/>
      <c r="D113" s="280"/>
      <c r="E113" s="280"/>
      <c r="F113" s="280"/>
      <c r="G113" s="280"/>
      <c r="H113" s="280"/>
      <c r="I113" s="280"/>
      <c r="J113" s="280"/>
      <c r="K113" s="280"/>
      <c r="L113" s="280"/>
      <c r="M113" s="280"/>
      <c r="N113" s="280"/>
      <c r="O113" s="280"/>
      <c r="P113" s="280"/>
      <c r="Q113" s="280"/>
      <c r="R113" s="280"/>
      <c r="S113" s="280"/>
      <c r="T113" s="280"/>
      <c r="U113" s="280"/>
      <c r="V113" s="280"/>
      <c r="W113" s="280"/>
      <c r="X113" s="280"/>
      <c r="Y113" s="280"/>
      <c r="Z113" s="280"/>
      <c r="AA113" s="280"/>
      <c r="AB113" s="280"/>
      <c r="AK113" s="76"/>
      <c r="AL113" s="76"/>
    </row>
    <row r="114" spans="1:38">
      <c r="A114" s="280"/>
      <c r="B114" s="280"/>
      <c r="C114" s="280"/>
      <c r="D114" s="280"/>
      <c r="E114" s="280"/>
      <c r="F114" s="280"/>
      <c r="G114" s="280"/>
      <c r="H114" s="280"/>
      <c r="I114" s="280"/>
      <c r="J114" s="280"/>
      <c r="K114" s="280"/>
      <c r="L114" s="280"/>
      <c r="M114" s="280"/>
      <c r="N114" s="280"/>
      <c r="O114" s="280"/>
      <c r="P114" s="280"/>
      <c r="Q114" s="280"/>
      <c r="R114" s="280"/>
      <c r="S114" s="280"/>
      <c r="T114" s="280"/>
      <c r="U114" s="280"/>
      <c r="V114" s="280"/>
      <c r="W114" s="280"/>
      <c r="X114" s="280"/>
      <c r="Y114" s="280"/>
      <c r="Z114" s="280"/>
      <c r="AA114" s="280"/>
      <c r="AB114" s="280"/>
      <c r="AK114" s="76"/>
      <c r="AL114" s="76"/>
    </row>
    <row r="115" spans="1:38">
      <c r="A115" s="280"/>
      <c r="B115" s="280"/>
      <c r="C115" s="280"/>
      <c r="D115" s="280"/>
      <c r="E115" s="280"/>
      <c r="F115" s="280"/>
      <c r="G115" s="280"/>
      <c r="H115" s="280"/>
      <c r="I115" s="280"/>
      <c r="J115" s="280"/>
      <c r="K115" s="280"/>
      <c r="L115" s="280"/>
      <c r="M115" s="280"/>
      <c r="N115" s="280"/>
      <c r="O115" s="280"/>
      <c r="P115" s="280"/>
      <c r="Q115" s="280"/>
      <c r="R115" s="280"/>
      <c r="S115" s="280"/>
      <c r="T115" s="280"/>
      <c r="U115" s="280"/>
      <c r="V115" s="280"/>
      <c r="W115" s="280"/>
      <c r="X115" s="280"/>
      <c r="Y115" s="280"/>
      <c r="Z115" s="280"/>
      <c r="AA115" s="280"/>
      <c r="AB115" s="280"/>
      <c r="AK115" s="76"/>
      <c r="AL115" s="76"/>
    </row>
    <row r="116" spans="1:38">
      <c r="A116" s="280"/>
      <c r="B116" s="280"/>
      <c r="C116" s="280"/>
      <c r="D116" s="280"/>
      <c r="E116" s="280"/>
      <c r="F116" s="280"/>
      <c r="G116" s="280"/>
      <c r="H116" s="280"/>
      <c r="I116" s="280"/>
      <c r="J116" s="280"/>
      <c r="K116" s="280"/>
      <c r="L116" s="280"/>
      <c r="M116" s="280"/>
      <c r="N116" s="280"/>
      <c r="O116" s="280"/>
      <c r="P116" s="280"/>
      <c r="Q116" s="280"/>
      <c r="R116" s="280"/>
      <c r="S116" s="280"/>
      <c r="T116" s="280"/>
      <c r="U116" s="280"/>
      <c r="V116" s="280"/>
      <c r="W116" s="280"/>
      <c r="X116" s="280"/>
      <c r="Y116" s="280"/>
      <c r="Z116" s="280"/>
      <c r="AA116" s="280"/>
      <c r="AB116" s="280"/>
      <c r="AK116" s="76"/>
      <c r="AL116" s="76"/>
    </row>
    <row r="117" spans="1:38">
      <c r="A117" s="280"/>
      <c r="B117" s="280"/>
      <c r="C117" s="280"/>
      <c r="D117" s="280"/>
      <c r="E117" s="280"/>
      <c r="F117" s="280"/>
      <c r="G117" s="280"/>
      <c r="H117" s="280"/>
      <c r="I117" s="280"/>
      <c r="J117" s="280"/>
      <c r="K117" s="280"/>
      <c r="L117" s="280"/>
      <c r="M117" s="280"/>
      <c r="N117" s="280"/>
      <c r="O117" s="280"/>
      <c r="P117" s="280"/>
      <c r="Q117" s="280"/>
      <c r="R117" s="280"/>
      <c r="S117" s="280"/>
      <c r="T117" s="280"/>
      <c r="U117" s="280"/>
      <c r="V117" s="280"/>
      <c r="W117" s="280"/>
      <c r="X117" s="280"/>
      <c r="Y117" s="280"/>
      <c r="Z117" s="280"/>
      <c r="AA117" s="280"/>
      <c r="AB117" s="280"/>
      <c r="AK117" s="76"/>
      <c r="AL117" s="76"/>
    </row>
    <row r="118" spans="1:38">
      <c r="A118" s="280"/>
      <c r="B118" s="280"/>
      <c r="C118" s="280"/>
      <c r="D118" s="280"/>
      <c r="E118" s="280"/>
      <c r="F118" s="280"/>
      <c r="G118" s="280"/>
      <c r="H118" s="280"/>
      <c r="I118" s="280"/>
      <c r="J118" s="280"/>
      <c r="K118" s="280"/>
      <c r="L118" s="280"/>
      <c r="M118" s="280"/>
      <c r="N118" s="280"/>
      <c r="O118" s="280"/>
      <c r="P118" s="280"/>
      <c r="Q118" s="280"/>
      <c r="R118" s="280"/>
      <c r="S118" s="280"/>
      <c r="T118" s="280"/>
      <c r="U118" s="280"/>
      <c r="V118" s="280"/>
      <c r="W118" s="280"/>
      <c r="X118" s="280"/>
      <c r="Y118" s="280"/>
      <c r="Z118" s="280"/>
      <c r="AA118" s="280"/>
      <c r="AB118" s="280"/>
      <c r="AK118" s="76"/>
      <c r="AL118" s="76"/>
    </row>
    <row r="119" spans="1:38">
      <c r="A119" s="280"/>
      <c r="B119" s="280"/>
      <c r="C119" s="280"/>
      <c r="D119" s="280"/>
      <c r="E119" s="280"/>
      <c r="F119" s="280"/>
      <c r="G119" s="280"/>
      <c r="H119" s="280"/>
      <c r="I119" s="280"/>
      <c r="J119" s="280"/>
      <c r="K119" s="280"/>
      <c r="L119" s="280"/>
      <c r="M119" s="280"/>
      <c r="N119" s="280"/>
      <c r="O119" s="280"/>
      <c r="P119" s="280"/>
      <c r="Q119" s="280"/>
      <c r="R119" s="280"/>
      <c r="S119" s="280"/>
      <c r="T119" s="280"/>
      <c r="U119" s="280"/>
      <c r="V119" s="280"/>
      <c r="W119" s="280"/>
      <c r="X119" s="280"/>
      <c r="Y119" s="280"/>
      <c r="Z119" s="280"/>
      <c r="AA119" s="280"/>
      <c r="AB119" s="280"/>
      <c r="AK119" s="76"/>
      <c r="AL119" s="76"/>
    </row>
    <row r="120" spans="1:38">
      <c r="A120" s="280"/>
      <c r="B120" s="280"/>
      <c r="C120" s="280"/>
      <c r="D120" s="280"/>
      <c r="E120" s="280"/>
      <c r="F120" s="280"/>
      <c r="G120" s="280"/>
      <c r="H120" s="280"/>
      <c r="I120" s="280"/>
      <c r="J120" s="280"/>
      <c r="K120" s="280"/>
      <c r="L120" s="280"/>
      <c r="M120" s="280"/>
      <c r="N120" s="280"/>
      <c r="O120" s="280"/>
      <c r="P120" s="280"/>
      <c r="Q120" s="280"/>
      <c r="R120" s="280"/>
      <c r="S120" s="280"/>
      <c r="T120" s="280"/>
      <c r="U120" s="280"/>
      <c r="V120" s="280"/>
      <c r="W120" s="280"/>
      <c r="X120" s="280"/>
      <c r="Y120" s="280"/>
      <c r="Z120" s="280"/>
      <c r="AA120" s="280"/>
      <c r="AB120" s="280"/>
      <c r="AK120" s="76"/>
      <c r="AL120" s="76"/>
    </row>
    <row r="121" spans="1:38">
      <c r="A121" s="280"/>
      <c r="B121" s="280"/>
      <c r="C121" s="280"/>
      <c r="D121" s="280"/>
      <c r="E121" s="280"/>
      <c r="F121" s="280"/>
      <c r="G121" s="280"/>
      <c r="H121" s="280"/>
      <c r="I121" s="280"/>
      <c r="J121" s="280"/>
      <c r="K121" s="280"/>
      <c r="L121" s="280"/>
      <c r="M121" s="280"/>
      <c r="N121" s="280"/>
      <c r="O121" s="280"/>
      <c r="P121" s="280"/>
      <c r="Q121" s="280"/>
      <c r="R121" s="280"/>
      <c r="S121" s="280"/>
      <c r="T121" s="280"/>
      <c r="U121" s="280"/>
      <c r="V121" s="280"/>
      <c r="W121" s="280"/>
      <c r="X121" s="280"/>
      <c r="Y121" s="280"/>
      <c r="Z121" s="280"/>
      <c r="AA121" s="280"/>
      <c r="AB121" s="280"/>
      <c r="AK121" s="76"/>
      <c r="AL121" s="76"/>
    </row>
    <row r="122" spans="1:38">
      <c r="A122" s="280"/>
      <c r="B122" s="280"/>
      <c r="C122" s="280"/>
      <c r="D122" s="280"/>
      <c r="E122" s="280"/>
      <c r="F122" s="280"/>
      <c r="G122" s="280"/>
      <c r="H122" s="280"/>
      <c r="I122" s="280"/>
      <c r="J122" s="280"/>
      <c r="K122" s="280"/>
      <c r="L122" s="280"/>
      <c r="M122" s="280"/>
      <c r="N122" s="280"/>
      <c r="O122" s="280"/>
      <c r="P122" s="280"/>
      <c r="Q122" s="280"/>
      <c r="R122" s="280"/>
      <c r="S122" s="280"/>
      <c r="T122" s="280"/>
      <c r="U122" s="280"/>
      <c r="V122" s="280"/>
      <c r="W122" s="280"/>
      <c r="X122" s="280"/>
      <c r="Y122" s="280"/>
      <c r="Z122" s="280"/>
      <c r="AA122" s="280"/>
      <c r="AB122" s="280"/>
      <c r="AK122" s="76"/>
      <c r="AL122" s="76"/>
    </row>
    <row r="123" spans="1:38">
      <c r="A123" s="280"/>
      <c r="B123" s="280"/>
      <c r="C123" s="280"/>
      <c r="D123" s="280"/>
      <c r="E123" s="280"/>
      <c r="F123" s="280"/>
      <c r="G123" s="280"/>
      <c r="H123" s="280"/>
      <c r="I123" s="280"/>
      <c r="J123" s="280"/>
      <c r="K123" s="280"/>
      <c r="L123" s="280"/>
      <c r="M123" s="280"/>
      <c r="N123" s="280"/>
      <c r="O123" s="280"/>
      <c r="P123" s="280"/>
      <c r="Q123" s="280"/>
      <c r="R123" s="280"/>
      <c r="S123" s="280"/>
      <c r="T123" s="280"/>
      <c r="U123" s="280"/>
      <c r="V123" s="280"/>
      <c r="W123" s="280"/>
      <c r="X123" s="280"/>
      <c r="Y123" s="280"/>
      <c r="Z123" s="280"/>
      <c r="AA123" s="280"/>
      <c r="AB123" s="280"/>
      <c r="AK123" s="76"/>
      <c r="AL123" s="76"/>
    </row>
    <row r="124" spans="1:38">
      <c r="A124" s="280"/>
      <c r="B124" s="280"/>
      <c r="C124" s="280"/>
      <c r="D124" s="280"/>
      <c r="E124" s="280"/>
      <c r="F124" s="280"/>
      <c r="G124" s="280"/>
      <c r="H124" s="280"/>
      <c r="I124" s="280"/>
      <c r="J124" s="280"/>
      <c r="K124" s="280"/>
      <c r="L124" s="280"/>
      <c r="M124" s="280"/>
      <c r="N124" s="280"/>
      <c r="O124" s="280"/>
      <c r="P124" s="280"/>
      <c r="Q124" s="280"/>
      <c r="R124" s="280"/>
      <c r="S124" s="280"/>
      <c r="T124" s="280"/>
      <c r="U124" s="280"/>
      <c r="V124" s="280"/>
      <c r="W124" s="280"/>
      <c r="X124" s="280"/>
      <c r="Y124" s="280"/>
      <c r="Z124" s="280"/>
      <c r="AA124" s="280"/>
      <c r="AB124" s="280"/>
      <c r="AK124" s="76"/>
      <c r="AL124" s="76"/>
    </row>
    <row r="125" spans="1:38">
      <c r="A125" s="280"/>
      <c r="B125" s="280"/>
      <c r="C125" s="280"/>
      <c r="D125" s="280"/>
      <c r="E125" s="280"/>
      <c r="F125" s="280"/>
      <c r="G125" s="280"/>
      <c r="H125" s="280"/>
      <c r="I125" s="280"/>
      <c r="J125" s="280"/>
      <c r="K125" s="280"/>
      <c r="L125" s="280"/>
      <c r="M125" s="280"/>
      <c r="N125" s="280"/>
      <c r="O125" s="280"/>
      <c r="P125" s="280"/>
      <c r="Q125" s="280"/>
      <c r="R125" s="280"/>
      <c r="S125" s="280"/>
      <c r="T125" s="280"/>
      <c r="U125" s="280"/>
      <c r="V125" s="280"/>
      <c r="W125" s="280"/>
      <c r="X125" s="280"/>
      <c r="Y125" s="280"/>
      <c r="Z125" s="280"/>
      <c r="AA125" s="280"/>
      <c r="AB125" s="280"/>
      <c r="AK125" s="76"/>
      <c r="AL125" s="76"/>
    </row>
    <row r="126" spans="1:38">
      <c r="A126" s="280"/>
      <c r="B126" s="280"/>
      <c r="C126" s="280"/>
      <c r="D126" s="280"/>
      <c r="E126" s="280"/>
      <c r="F126" s="280"/>
      <c r="G126" s="280"/>
      <c r="H126" s="280"/>
      <c r="I126" s="280"/>
      <c r="J126" s="280"/>
      <c r="K126" s="280"/>
      <c r="L126" s="280"/>
      <c r="M126" s="280"/>
      <c r="N126" s="280"/>
      <c r="O126" s="280"/>
      <c r="P126" s="280"/>
      <c r="Q126" s="280"/>
      <c r="R126" s="280"/>
      <c r="S126" s="280"/>
      <c r="T126" s="280"/>
      <c r="U126" s="280"/>
      <c r="V126" s="280"/>
      <c r="W126" s="280"/>
      <c r="X126" s="280"/>
      <c r="Y126" s="280"/>
      <c r="Z126" s="280"/>
      <c r="AA126" s="280"/>
      <c r="AB126" s="280"/>
      <c r="AK126" s="76"/>
      <c r="AL126" s="76"/>
    </row>
    <row r="127" spans="1:38">
      <c r="A127" s="280"/>
      <c r="B127" s="280"/>
      <c r="C127" s="280"/>
      <c r="D127" s="280"/>
      <c r="E127" s="280"/>
      <c r="F127" s="280"/>
      <c r="G127" s="280"/>
      <c r="H127" s="280"/>
      <c r="I127" s="280"/>
      <c r="J127" s="280"/>
      <c r="K127" s="280"/>
      <c r="L127" s="280"/>
      <c r="M127" s="280"/>
      <c r="N127" s="280"/>
      <c r="O127" s="280"/>
      <c r="P127" s="280"/>
      <c r="Q127" s="280"/>
      <c r="R127" s="280"/>
      <c r="S127" s="280"/>
      <c r="T127" s="280"/>
      <c r="U127" s="280"/>
      <c r="V127" s="280"/>
      <c r="W127" s="280"/>
      <c r="X127" s="280"/>
      <c r="Y127" s="280"/>
      <c r="Z127" s="280"/>
      <c r="AA127" s="280"/>
      <c r="AB127" s="280"/>
      <c r="AK127" s="76"/>
      <c r="AL127" s="76"/>
    </row>
    <row r="128" spans="1:38">
      <c r="A128" s="280"/>
      <c r="B128" s="280"/>
      <c r="C128" s="280"/>
      <c r="D128" s="280"/>
      <c r="E128" s="280"/>
      <c r="F128" s="280"/>
      <c r="G128" s="280"/>
      <c r="H128" s="280"/>
      <c r="I128" s="280"/>
      <c r="J128" s="280"/>
      <c r="K128" s="280"/>
      <c r="L128" s="280"/>
      <c r="M128" s="280"/>
      <c r="N128" s="280"/>
      <c r="O128" s="280"/>
      <c r="P128" s="280"/>
      <c r="Q128" s="280"/>
      <c r="R128" s="280"/>
      <c r="S128" s="280"/>
      <c r="T128" s="280"/>
      <c r="U128" s="280"/>
      <c r="V128" s="280"/>
      <c r="W128" s="280"/>
      <c r="X128" s="280"/>
      <c r="Y128" s="280"/>
      <c r="Z128" s="280"/>
      <c r="AA128" s="280"/>
      <c r="AB128" s="280"/>
      <c r="AK128" s="76"/>
      <c r="AL128" s="76"/>
    </row>
    <row r="129" spans="1:38">
      <c r="A129" s="280"/>
      <c r="B129" s="280"/>
      <c r="C129" s="280"/>
      <c r="D129" s="280"/>
      <c r="E129" s="280"/>
      <c r="F129" s="280"/>
      <c r="G129" s="280"/>
      <c r="H129" s="280"/>
      <c r="I129" s="280"/>
      <c r="J129" s="280"/>
      <c r="K129" s="280"/>
      <c r="L129" s="280"/>
      <c r="M129" s="280"/>
      <c r="N129" s="280"/>
      <c r="O129" s="280"/>
      <c r="P129" s="280"/>
      <c r="Q129" s="280"/>
      <c r="R129" s="280"/>
      <c r="S129" s="280"/>
      <c r="T129" s="280"/>
      <c r="U129" s="280"/>
      <c r="V129" s="280"/>
      <c r="W129" s="280"/>
      <c r="X129" s="280"/>
      <c r="Y129" s="280"/>
      <c r="Z129" s="280"/>
      <c r="AA129" s="280"/>
      <c r="AB129" s="280"/>
      <c r="AK129" s="76"/>
      <c r="AL129" s="76"/>
    </row>
    <row r="130" spans="1:38">
      <c r="A130" s="280"/>
      <c r="B130" s="280"/>
      <c r="C130" s="280"/>
      <c r="D130" s="280"/>
      <c r="E130" s="280"/>
      <c r="F130" s="280"/>
      <c r="G130" s="280"/>
      <c r="H130" s="280"/>
      <c r="I130" s="280"/>
      <c r="J130" s="280"/>
      <c r="K130" s="280"/>
      <c r="L130" s="280"/>
      <c r="M130" s="280"/>
      <c r="N130" s="280"/>
      <c r="O130" s="280"/>
      <c r="P130" s="280"/>
      <c r="Q130" s="280"/>
      <c r="R130" s="280"/>
      <c r="S130" s="280"/>
      <c r="T130" s="280"/>
      <c r="U130" s="280"/>
      <c r="V130" s="280"/>
      <c r="W130" s="280"/>
      <c r="X130" s="280"/>
      <c r="Y130" s="280"/>
      <c r="Z130" s="280"/>
      <c r="AA130" s="280"/>
      <c r="AB130" s="280"/>
      <c r="AK130" s="76"/>
      <c r="AL130" s="76"/>
    </row>
    <row r="131" spans="1:38">
      <c r="A131" s="280"/>
      <c r="B131" s="280"/>
      <c r="C131" s="280"/>
      <c r="D131" s="280"/>
      <c r="E131" s="280"/>
      <c r="F131" s="280"/>
      <c r="G131" s="280"/>
      <c r="H131" s="280"/>
      <c r="I131" s="280"/>
      <c r="J131" s="280"/>
      <c r="K131" s="280"/>
      <c r="L131" s="280"/>
      <c r="M131" s="280"/>
      <c r="N131" s="280"/>
      <c r="O131" s="280"/>
      <c r="P131" s="280"/>
      <c r="Q131" s="280"/>
      <c r="R131" s="280"/>
      <c r="S131" s="280"/>
      <c r="T131" s="280"/>
      <c r="U131" s="280"/>
      <c r="V131" s="280"/>
      <c r="W131" s="280"/>
      <c r="X131" s="280"/>
      <c r="Y131" s="280"/>
      <c r="Z131" s="280"/>
      <c r="AA131" s="280"/>
      <c r="AB131" s="280"/>
      <c r="AK131" s="76"/>
      <c r="AL131" s="76"/>
    </row>
    <row r="132" spans="1:38">
      <c r="A132" s="280"/>
      <c r="B132" s="280"/>
      <c r="C132" s="280"/>
      <c r="D132" s="280"/>
      <c r="E132" s="280"/>
      <c r="F132" s="280"/>
      <c r="G132" s="280"/>
      <c r="H132" s="280"/>
      <c r="I132" s="280"/>
      <c r="J132" s="280"/>
      <c r="K132" s="280"/>
      <c r="L132" s="280"/>
      <c r="M132" s="280"/>
      <c r="N132" s="280"/>
      <c r="O132" s="280"/>
      <c r="P132" s="280"/>
      <c r="Q132" s="280"/>
      <c r="R132" s="280"/>
      <c r="S132" s="280"/>
      <c r="T132" s="280"/>
      <c r="U132" s="280"/>
      <c r="V132" s="280"/>
      <c r="W132" s="280"/>
      <c r="X132" s="280"/>
      <c r="Y132" s="280"/>
      <c r="Z132" s="280"/>
      <c r="AA132" s="280"/>
      <c r="AB132" s="280"/>
      <c r="AK132" s="76"/>
      <c r="AL132" s="76"/>
    </row>
    <row r="133" spans="1:38">
      <c r="A133" s="280"/>
      <c r="B133" s="280"/>
      <c r="C133" s="280"/>
      <c r="D133" s="280"/>
      <c r="E133" s="280"/>
      <c r="F133" s="280"/>
      <c r="G133" s="280"/>
      <c r="H133" s="280"/>
      <c r="I133" s="280"/>
      <c r="J133" s="280"/>
      <c r="K133" s="280"/>
      <c r="L133" s="280"/>
      <c r="M133" s="280"/>
      <c r="N133" s="280"/>
      <c r="O133" s="280"/>
      <c r="P133" s="280"/>
      <c r="Q133" s="280"/>
      <c r="R133" s="280"/>
      <c r="S133" s="280"/>
      <c r="T133" s="280"/>
      <c r="U133" s="280"/>
      <c r="V133" s="280"/>
      <c r="W133" s="280"/>
      <c r="X133" s="280"/>
      <c r="Y133" s="280"/>
      <c r="Z133" s="280"/>
      <c r="AA133" s="280"/>
      <c r="AB133" s="280"/>
      <c r="AK133" s="76"/>
      <c r="AL133" s="76"/>
    </row>
    <row r="134" spans="1:38">
      <c r="A134" s="280"/>
      <c r="B134" s="280"/>
      <c r="C134" s="280"/>
      <c r="D134" s="280"/>
      <c r="E134" s="280"/>
      <c r="F134" s="280"/>
      <c r="G134" s="280"/>
      <c r="H134" s="280"/>
      <c r="I134" s="280"/>
      <c r="J134" s="280"/>
      <c r="K134" s="280"/>
      <c r="L134" s="280"/>
      <c r="M134" s="280"/>
      <c r="N134" s="280"/>
      <c r="O134" s="280"/>
      <c r="P134" s="280"/>
      <c r="Q134" s="280"/>
      <c r="R134" s="280"/>
      <c r="S134" s="280"/>
      <c r="T134" s="280"/>
      <c r="U134" s="280"/>
      <c r="V134" s="280"/>
      <c r="W134" s="280"/>
      <c r="X134" s="280"/>
      <c r="Y134" s="280"/>
      <c r="Z134" s="280"/>
      <c r="AA134" s="280"/>
      <c r="AB134" s="280"/>
      <c r="AK134" s="76"/>
      <c r="AL134" s="76"/>
    </row>
    <row r="135" spans="1:38">
      <c r="A135" s="280"/>
      <c r="B135" s="280"/>
      <c r="C135" s="280"/>
      <c r="D135" s="280"/>
      <c r="E135" s="280"/>
      <c r="F135" s="280"/>
      <c r="G135" s="280"/>
      <c r="H135" s="280"/>
      <c r="I135" s="280"/>
      <c r="J135" s="280"/>
      <c r="K135" s="280"/>
      <c r="L135" s="280"/>
      <c r="M135" s="280"/>
      <c r="N135" s="280"/>
      <c r="O135" s="280"/>
      <c r="P135" s="280"/>
      <c r="Q135" s="280"/>
      <c r="R135" s="280"/>
      <c r="S135" s="280"/>
      <c r="T135" s="280"/>
      <c r="U135" s="280"/>
      <c r="V135" s="280"/>
      <c r="W135" s="280"/>
      <c r="X135" s="280"/>
      <c r="Y135" s="280"/>
      <c r="Z135" s="280"/>
      <c r="AA135" s="280"/>
      <c r="AB135" s="280"/>
      <c r="AK135" s="76"/>
      <c r="AL135" s="76"/>
    </row>
    <row r="136" spans="1:38">
      <c r="A136" s="280"/>
      <c r="B136" s="280"/>
      <c r="C136" s="280"/>
      <c r="D136" s="280"/>
      <c r="E136" s="280"/>
      <c r="F136" s="280"/>
      <c r="G136" s="280"/>
      <c r="H136" s="280"/>
      <c r="I136" s="280"/>
      <c r="J136" s="280"/>
      <c r="K136" s="280"/>
      <c r="L136" s="280"/>
      <c r="M136" s="280"/>
      <c r="N136" s="280"/>
      <c r="O136" s="280"/>
      <c r="P136" s="280"/>
      <c r="Q136" s="280"/>
      <c r="R136" s="280"/>
      <c r="S136" s="280"/>
      <c r="T136" s="280"/>
      <c r="U136" s="280"/>
      <c r="V136" s="280"/>
      <c r="W136" s="280"/>
      <c r="X136" s="280"/>
      <c r="Y136" s="280"/>
      <c r="Z136" s="280"/>
      <c r="AA136" s="280"/>
      <c r="AB136" s="280"/>
      <c r="AK136" s="76"/>
      <c r="AL136" s="76"/>
    </row>
    <row r="137" spans="1:38">
      <c r="A137" s="280"/>
      <c r="B137" s="280"/>
      <c r="C137" s="280"/>
      <c r="D137" s="280"/>
      <c r="E137" s="280"/>
      <c r="F137" s="280"/>
      <c r="G137" s="280"/>
      <c r="H137" s="280"/>
      <c r="I137" s="280"/>
      <c r="J137" s="280"/>
      <c r="K137" s="280"/>
      <c r="L137" s="280"/>
      <c r="M137" s="280"/>
      <c r="N137" s="280"/>
      <c r="O137" s="280"/>
      <c r="P137" s="280"/>
      <c r="Q137" s="280"/>
      <c r="R137" s="280"/>
      <c r="S137" s="280"/>
      <c r="T137" s="280"/>
      <c r="U137" s="280"/>
      <c r="V137" s="280"/>
      <c r="W137" s="280"/>
      <c r="X137" s="280"/>
      <c r="Y137" s="280"/>
      <c r="Z137" s="280"/>
      <c r="AA137" s="280"/>
      <c r="AB137" s="280"/>
      <c r="AK137" s="76"/>
      <c r="AL137" s="76"/>
    </row>
    <row r="138" spans="1:38">
      <c r="A138" s="280"/>
      <c r="B138" s="280"/>
      <c r="C138" s="280"/>
      <c r="D138" s="280"/>
      <c r="E138" s="280"/>
      <c r="F138" s="280"/>
      <c r="G138" s="280"/>
      <c r="H138" s="280"/>
      <c r="I138" s="280"/>
      <c r="J138" s="280"/>
      <c r="K138" s="280"/>
      <c r="L138" s="280"/>
      <c r="M138" s="280"/>
      <c r="N138" s="280"/>
      <c r="O138" s="280"/>
      <c r="P138" s="280"/>
      <c r="Q138" s="280"/>
      <c r="R138" s="280"/>
      <c r="S138" s="280"/>
      <c r="T138" s="280"/>
      <c r="U138" s="280"/>
      <c r="V138" s="280"/>
      <c r="W138" s="280"/>
      <c r="X138" s="280"/>
      <c r="Y138" s="280"/>
      <c r="Z138" s="280"/>
      <c r="AA138" s="280"/>
      <c r="AB138" s="280"/>
      <c r="AK138" s="76"/>
      <c r="AL138" s="76"/>
    </row>
    <row r="139" spans="1:38">
      <c r="A139" s="280"/>
      <c r="B139" s="280"/>
      <c r="C139" s="280"/>
      <c r="D139" s="280"/>
      <c r="E139" s="280"/>
      <c r="F139" s="280"/>
      <c r="G139" s="280"/>
      <c r="H139" s="280"/>
      <c r="I139" s="280"/>
      <c r="J139" s="280"/>
      <c r="K139" s="280"/>
      <c r="L139" s="280"/>
      <c r="M139" s="280"/>
      <c r="N139" s="280"/>
      <c r="O139" s="280"/>
      <c r="P139" s="280"/>
      <c r="Q139" s="280"/>
      <c r="R139" s="280"/>
      <c r="S139" s="280"/>
      <c r="T139" s="280"/>
      <c r="U139" s="280"/>
      <c r="V139" s="280"/>
      <c r="W139" s="280"/>
      <c r="X139" s="280"/>
      <c r="Y139" s="280"/>
      <c r="Z139" s="280"/>
      <c r="AA139" s="280"/>
      <c r="AB139" s="280"/>
      <c r="AK139" s="76"/>
      <c r="AL139" s="76"/>
    </row>
    <row r="140" spans="1:38">
      <c r="A140" s="280"/>
      <c r="B140" s="280"/>
      <c r="C140" s="280"/>
      <c r="D140" s="280"/>
      <c r="E140" s="280"/>
      <c r="F140" s="280"/>
      <c r="G140" s="280"/>
      <c r="H140" s="280"/>
      <c r="I140" s="280"/>
      <c r="J140" s="280"/>
      <c r="K140" s="280"/>
      <c r="L140" s="280"/>
      <c r="M140" s="280"/>
      <c r="N140" s="280"/>
      <c r="O140" s="280"/>
      <c r="P140" s="280"/>
      <c r="Q140" s="280"/>
      <c r="R140" s="280"/>
      <c r="S140" s="280"/>
      <c r="T140" s="280"/>
      <c r="U140" s="280"/>
      <c r="V140" s="280"/>
      <c r="W140" s="280"/>
      <c r="X140" s="280"/>
      <c r="Y140" s="280"/>
      <c r="Z140" s="280"/>
      <c r="AA140" s="280"/>
      <c r="AB140" s="280"/>
      <c r="AK140" s="76"/>
      <c r="AL140" s="76"/>
    </row>
    <row r="141" spans="1:38">
      <c r="A141" s="280"/>
      <c r="B141" s="280"/>
      <c r="C141" s="280"/>
      <c r="D141" s="280"/>
      <c r="E141" s="280"/>
      <c r="F141" s="280"/>
      <c r="G141" s="280"/>
      <c r="H141" s="280"/>
      <c r="I141" s="280"/>
      <c r="J141" s="280"/>
      <c r="K141" s="280"/>
      <c r="L141" s="280"/>
      <c r="M141" s="280"/>
      <c r="N141" s="280"/>
      <c r="O141" s="280"/>
      <c r="P141" s="280"/>
      <c r="Q141" s="280"/>
      <c r="R141" s="280"/>
      <c r="S141" s="280"/>
      <c r="T141" s="280"/>
      <c r="U141" s="280"/>
      <c r="V141" s="280"/>
      <c r="W141" s="280"/>
      <c r="X141" s="280"/>
      <c r="Y141" s="280"/>
      <c r="Z141" s="280"/>
      <c r="AA141" s="280"/>
      <c r="AB141" s="280"/>
      <c r="AK141" s="76"/>
      <c r="AL141" s="76"/>
    </row>
    <row r="142" spans="1:38">
      <c r="A142" s="280"/>
      <c r="B142" s="280"/>
      <c r="C142" s="280"/>
      <c r="D142" s="280"/>
      <c r="E142" s="280"/>
      <c r="F142" s="280"/>
      <c r="G142" s="280"/>
      <c r="H142" s="280"/>
      <c r="I142" s="280"/>
      <c r="J142" s="280"/>
      <c r="K142" s="280"/>
      <c r="L142" s="280"/>
      <c r="M142" s="280"/>
      <c r="N142" s="280"/>
      <c r="O142" s="280"/>
      <c r="P142" s="280"/>
      <c r="Q142" s="280"/>
      <c r="R142" s="280"/>
      <c r="S142" s="280"/>
      <c r="T142" s="280"/>
      <c r="U142" s="280"/>
      <c r="V142" s="280"/>
      <c r="W142" s="280"/>
      <c r="X142" s="280"/>
      <c r="Y142" s="280"/>
      <c r="Z142" s="280"/>
      <c r="AA142" s="280"/>
      <c r="AB142" s="280"/>
      <c r="AK142" s="76"/>
      <c r="AL142" s="76"/>
    </row>
    <row r="143" spans="1:38">
      <c r="A143" s="280"/>
      <c r="B143" s="280"/>
      <c r="C143" s="280"/>
      <c r="D143" s="280"/>
      <c r="E143" s="280"/>
      <c r="F143" s="280"/>
      <c r="G143" s="280"/>
      <c r="H143" s="280"/>
      <c r="I143" s="280"/>
      <c r="J143" s="280"/>
      <c r="K143" s="280"/>
      <c r="L143" s="280"/>
      <c r="M143" s="280"/>
      <c r="N143" s="280"/>
      <c r="O143" s="280"/>
      <c r="P143" s="280"/>
      <c r="Q143" s="280"/>
      <c r="R143" s="280"/>
      <c r="S143" s="280"/>
      <c r="T143" s="280"/>
      <c r="U143" s="280"/>
      <c r="V143" s="280"/>
      <c r="W143" s="280"/>
      <c r="X143" s="280"/>
      <c r="Y143" s="280"/>
      <c r="Z143" s="280"/>
      <c r="AA143" s="280"/>
      <c r="AB143" s="280"/>
      <c r="AK143" s="76"/>
      <c r="AL143" s="76"/>
    </row>
    <row r="144" spans="1:38">
      <c r="A144" s="280"/>
      <c r="B144" s="280"/>
      <c r="C144" s="280"/>
      <c r="D144" s="280"/>
      <c r="E144" s="280"/>
      <c r="F144" s="280"/>
      <c r="G144" s="280"/>
      <c r="H144" s="280"/>
      <c r="I144" s="280"/>
      <c r="J144" s="280"/>
      <c r="K144" s="280"/>
      <c r="L144" s="280"/>
      <c r="M144" s="280"/>
      <c r="N144" s="280"/>
      <c r="O144" s="280"/>
      <c r="P144" s="280"/>
      <c r="Q144" s="280"/>
      <c r="R144" s="280"/>
      <c r="S144" s="280"/>
      <c r="T144" s="280"/>
      <c r="U144" s="280"/>
      <c r="V144" s="280"/>
      <c r="W144" s="280"/>
      <c r="X144" s="280"/>
      <c r="Y144" s="280"/>
      <c r="Z144" s="280"/>
      <c r="AA144" s="280"/>
      <c r="AB144" s="280"/>
      <c r="AK144" s="76"/>
      <c r="AL144" s="76"/>
    </row>
    <row r="145" spans="1:38">
      <c r="A145" s="280"/>
      <c r="B145" s="280"/>
      <c r="C145" s="280"/>
      <c r="D145" s="280"/>
      <c r="E145" s="280"/>
      <c r="F145" s="280"/>
      <c r="G145" s="280"/>
      <c r="H145" s="280"/>
      <c r="I145" s="280"/>
      <c r="J145" s="280"/>
      <c r="K145" s="280"/>
      <c r="L145" s="280"/>
      <c r="M145" s="280"/>
      <c r="N145" s="280"/>
      <c r="O145" s="280"/>
      <c r="P145" s="280"/>
      <c r="Q145" s="280"/>
      <c r="R145" s="280"/>
      <c r="S145" s="280"/>
      <c r="T145" s="280"/>
      <c r="U145" s="280"/>
      <c r="V145" s="280"/>
      <c r="W145" s="280"/>
      <c r="X145" s="280"/>
      <c r="Y145" s="280"/>
      <c r="Z145" s="280"/>
      <c r="AA145" s="280"/>
      <c r="AB145" s="280"/>
      <c r="AK145" s="76"/>
      <c r="AL145" s="76"/>
    </row>
    <row r="146" spans="1:38">
      <c r="A146" s="280"/>
      <c r="B146" s="280"/>
      <c r="C146" s="280"/>
      <c r="D146" s="280"/>
      <c r="E146" s="280"/>
      <c r="F146" s="280"/>
      <c r="G146" s="280"/>
      <c r="H146" s="280"/>
      <c r="I146" s="280"/>
      <c r="J146" s="280"/>
      <c r="K146" s="280"/>
      <c r="L146" s="280"/>
      <c r="M146" s="280"/>
      <c r="N146" s="280"/>
      <c r="O146" s="280"/>
      <c r="P146" s="280"/>
      <c r="Q146" s="280"/>
      <c r="R146" s="280"/>
      <c r="S146" s="280"/>
      <c r="T146" s="280"/>
      <c r="U146" s="280"/>
      <c r="V146" s="280"/>
      <c r="W146" s="280"/>
      <c r="X146" s="280"/>
      <c r="Y146" s="280"/>
      <c r="Z146" s="280"/>
      <c r="AA146" s="280"/>
      <c r="AB146" s="280"/>
      <c r="AK146" s="76"/>
      <c r="AL146" s="76"/>
    </row>
    <row r="147" spans="1:38">
      <c r="A147" s="280"/>
      <c r="B147" s="280"/>
      <c r="C147" s="280"/>
      <c r="D147" s="280"/>
      <c r="E147" s="280"/>
      <c r="F147" s="280"/>
      <c r="G147" s="280"/>
      <c r="H147" s="280"/>
      <c r="I147" s="280"/>
      <c r="J147" s="280"/>
      <c r="K147" s="280"/>
      <c r="L147" s="280"/>
      <c r="M147" s="280"/>
      <c r="N147" s="280"/>
      <c r="O147" s="280"/>
      <c r="P147" s="280"/>
      <c r="Q147" s="280"/>
      <c r="R147" s="280"/>
      <c r="S147" s="280"/>
      <c r="T147" s="280"/>
      <c r="U147" s="280"/>
      <c r="V147" s="280"/>
      <c r="W147" s="280"/>
      <c r="X147" s="280"/>
      <c r="Y147" s="280"/>
      <c r="Z147" s="280"/>
      <c r="AA147" s="280"/>
      <c r="AB147" s="280"/>
      <c r="AK147" s="76"/>
      <c r="AL147" s="76"/>
    </row>
    <row r="148" spans="1:38">
      <c r="A148" s="280"/>
      <c r="B148" s="280"/>
      <c r="C148" s="280"/>
      <c r="D148" s="280"/>
      <c r="E148" s="280"/>
      <c r="F148" s="280"/>
      <c r="G148" s="280"/>
      <c r="H148" s="280"/>
      <c r="I148" s="280"/>
      <c r="J148" s="280"/>
      <c r="K148" s="280"/>
      <c r="L148" s="280"/>
      <c r="M148" s="280"/>
      <c r="N148" s="280"/>
      <c r="O148" s="280"/>
      <c r="P148" s="280"/>
      <c r="Q148" s="280"/>
      <c r="R148" s="280"/>
      <c r="S148" s="280"/>
      <c r="T148" s="280"/>
      <c r="U148" s="280"/>
      <c r="V148" s="280"/>
      <c r="W148" s="280"/>
      <c r="X148" s="280"/>
      <c r="Y148" s="280"/>
      <c r="Z148" s="280"/>
      <c r="AA148" s="280"/>
      <c r="AB148" s="280"/>
      <c r="AK148" s="76"/>
      <c r="AL148" s="76"/>
    </row>
    <row r="149" spans="1:38">
      <c r="A149" s="280"/>
      <c r="B149" s="280"/>
      <c r="C149" s="280"/>
      <c r="D149" s="280"/>
      <c r="E149" s="280"/>
      <c r="F149" s="280"/>
      <c r="G149" s="280"/>
      <c r="H149" s="280"/>
      <c r="I149" s="280"/>
      <c r="J149" s="280"/>
      <c r="K149" s="280"/>
      <c r="L149" s="280"/>
      <c r="M149" s="280"/>
      <c r="N149" s="280"/>
      <c r="O149" s="280"/>
      <c r="P149" s="280"/>
      <c r="Q149" s="280"/>
      <c r="R149" s="280"/>
      <c r="S149" s="280"/>
      <c r="T149" s="280"/>
      <c r="U149" s="280"/>
      <c r="V149" s="280"/>
      <c r="W149" s="280"/>
      <c r="X149" s="280"/>
      <c r="Y149" s="280"/>
      <c r="Z149" s="280"/>
      <c r="AA149" s="280"/>
      <c r="AB149" s="280"/>
      <c r="AK149" s="76"/>
      <c r="AL149" s="76"/>
    </row>
    <row r="150" spans="1:38">
      <c r="A150" s="280"/>
      <c r="B150" s="280"/>
      <c r="C150" s="280"/>
      <c r="D150" s="280"/>
      <c r="E150" s="280"/>
      <c r="F150" s="280"/>
      <c r="G150" s="280"/>
      <c r="H150" s="280"/>
      <c r="I150" s="280"/>
      <c r="J150" s="280"/>
      <c r="K150" s="280"/>
      <c r="L150" s="280"/>
      <c r="M150" s="280"/>
      <c r="N150" s="280"/>
      <c r="O150" s="280"/>
      <c r="P150" s="280"/>
      <c r="Q150" s="280"/>
      <c r="R150" s="280"/>
      <c r="S150" s="280"/>
      <c r="T150" s="280"/>
      <c r="U150" s="280"/>
      <c r="V150" s="280"/>
      <c r="W150" s="280"/>
      <c r="X150" s="280"/>
      <c r="Y150" s="280"/>
      <c r="Z150" s="280"/>
      <c r="AA150" s="280"/>
      <c r="AB150" s="280"/>
      <c r="AK150" s="76"/>
      <c r="AL150" s="76"/>
    </row>
    <row r="151" spans="1:38">
      <c r="A151" s="280"/>
      <c r="B151" s="280"/>
      <c r="C151" s="280"/>
      <c r="D151" s="280"/>
      <c r="E151" s="280"/>
      <c r="F151" s="280"/>
      <c r="G151" s="280"/>
      <c r="H151" s="280"/>
      <c r="I151" s="280"/>
      <c r="J151" s="280"/>
      <c r="K151" s="280"/>
      <c r="L151" s="280"/>
      <c r="M151" s="280"/>
      <c r="N151" s="280"/>
      <c r="O151" s="280"/>
      <c r="P151" s="280"/>
      <c r="Q151" s="280"/>
      <c r="R151" s="280"/>
      <c r="S151" s="280"/>
      <c r="T151" s="280"/>
      <c r="U151" s="280"/>
      <c r="V151" s="280"/>
      <c r="W151" s="280"/>
      <c r="X151" s="280"/>
      <c r="Y151" s="280"/>
      <c r="Z151" s="280"/>
      <c r="AA151" s="280"/>
      <c r="AB151" s="280"/>
      <c r="AK151" s="76"/>
      <c r="AL151" s="76"/>
    </row>
    <row r="152" spans="1:38">
      <c r="A152" s="280"/>
      <c r="B152" s="280"/>
      <c r="C152" s="280"/>
      <c r="D152" s="280"/>
      <c r="E152" s="280"/>
      <c r="F152" s="280"/>
      <c r="G152" s="280"/>
      <c r="H152" s="280"/>
      <c r="I152" s="280"/>
      <c r="J152" s="280"/>
      <c r="K152" s="280"/>
      <c r="L152" s="280"/>
      <c r="M152" s="280"/>
      <c r="N152" s="280"/>
      <c r="O152" s="280"/>
      <c r="P152" s="280"/>
      <c r="Q152" s="280"/>
      <c r="R152" s="280"/>
      <c r="S152" s="280"/>
      <c r="T152" s="280"/>
      <c r="U152" s="280"/>
      <c r="V152" s="280"/>
      <c r="W152" s="280"/>
      <c r="X152" s="280"/>
      <c r="Y152" s="280"/>
      <c r="Z152" s="280"/>
      <c r="AA152" s="280"/>
      <c r="AB152" s="280"/>
      <c r="AK152" s="76"/>
      <c r="AL152" s="76"/>
    </row>
    <row r="153" spans="1:38">
      <c r="A153" s="280"/>
      <c r="B153" s="280"/>
      <c r="C153" s="280"/>
      <c r="D153" s="280"/>
      <c r="E153" s="280"/>
      <c r="F153" s="280"/>
      <c r="G153" s="280"/>
      <c r="H153" s="280"/>
      <c r="I153" s="280"/>
      <c r="J153" s="280"/>
      <c r="K153" s="280"/>
      <c r="L153" s="280"/>
      <c r="M153" s="280"/>
      <c r="N153" s="280"/>
      <c r="O153" s="280"/>
      <c r="P153" s="280"/>
      <c r="Q153" s="280"/>
      <c r="R153" s="280"/>
      <c r="S153" s="280"/>
      <c r="T153" s="280"/>
      <c r="U153" s="280"/>
      <c r="V153" s="280"/>
      <c r="W153" s="280"/>
      <c r="X153" s="280"/>
      <c r="Y153" s="280"/>
      <c r="Z153" s="280"/>
      <c r="AA153" s="280"/>
      <c r="AB153" s="280"/>
      <c r="AK153" s="76"/>
      <c r="AL153" s="76"/>
    </row>
    <row r="154" spans="1:38">
      <c r="A154" s="280"/>
      <c r="B154" s="280"/>
      <c r="C154" s="280"/>
      <c r="D154" s="280"/>
      <c r="E154" s="280"/>
      <c r="F154" s="280"/>
      <c r="G154" s="280"/>
      <c r="H154" s="280"/>
      <c r="I154" s="280"/>
      <c r="J154" s="280"/>
      <c r="K154" s="280"/>
      <c r="L154" s="280"/>
      <c r="M154" s="280"/>
      <c r="N154" s="280"/>
      <c r="O154" s="280"/>
      <c r="P154" s="280"/>
      <c r="Q154" s="280"/>
      <c r="R154" s="280"/>
      <c r="S154" s="280"/>
      <c r="T154" s="280"/>
      <c r="U154" s="280"/>
      <c r="V154" s="280"/>
      <c r="W154" s="280"/>
      <c r="X154" s="280"/>
      <c r="Y154" s="280"/>
      <c r="Z154" s="280"/>
      <c r="AA154" s="280"/>
      <c r="AB154" s="280"/>
      <c r="AK154" s="76"/>
      <c r="AL154" s="76"/>
    </row>
    <row r="155" spans="1:38">
      <c r="A155" s="280"/>
      <c r="B155" s="280"/>
      <c r="C155" s="280"/>
      <c r="D155" s="280"/>
      <c r="E155" s="280"/>
      <c r="F155" s="280"/>
      <c r="G155" s="280"/>
      <c r="H155" s="280"/>
      <c r="I155" s="280"/>
      <c r="J155" s="280"/>
      <c r="K155" s="280"/>
      <c r="L155" s="280"/>
      <c r="M155" s="280"/>
      <c r="N155" s="280"/>
      <c r="O155" s="280"/>
      <c r="P155" s="280"/>
      <c r="Q155" s="280"/>
      <c r="R155" s="280"/>
      <c r="S155" s="280"/>
      <c r="T155" s="280"/>
      <c r="U155" s="280"/>
      <c r="V155" s="280"/>
      <c r="W155" s="280"/>
      <c r="X155" s="280"/>
      <c r="Y155" s="280"/>
      <c r="Z155" s="280"/>
      <c r="AA155" s="280"/>
      <c r="AB155" s="280"/>
      <c r="AK155" s="76"/>
      <c r="AL155" s="76"/>
    </row>
    <row r="156" spans="1:38">
      <c r="A156" s="280"/>
      <c r="B156" s="280"/>
      <c r="C156" s="280"/>
      <c r="D156" s="280"/>
      <c r="E156" s="280"/>
      <c r="F156" s="280"/>
      <c r="G156" s="280"/>
      <c r="H156" s="280"/>
      <c r="I156" s="280"/>
      <c r="J156" s="280"/>
      <c r="K156" s="280"/>
      <c r="L156" s="280"/>
      <c r="M156" s="280"/>
      <c r="N156" s="280"/>
      <c r="O156" s="280"/>
      <c r="P156" s="280"/>
      <c r="Q156" s="280"/>
      <c r="R156" s="280"/>
      <c r="S156" s="280"/>
      <c r="T156" s="280"/>
      <c r="U156" s="280"/>
      <c r="V156" s="280"/>
      <c r="W156" s="280"/>
      <c r="X156" s="280"/>
      <c r="Y156" s="280"/>
      <c r="Z156" s="280"/>
      <c r="AA156" s="280"/>
      <c r="AB156" s="280"/>
      <c r="AK156" s="76"/>
      <c r="AL156" s="76"/>
    </row>
    <row r="157" spans="1:38">
      <c r="A157" s="280"/>
      <c r="B157" s="280"/>
      <c r="C157" s="280"/>
      <c r="D157" s="280"/>
      <c r="E157" s="280"/>
      <c r="F157" s="280"/>
      <c r="G157" s="280"/>
      <c r="H157" s="280"/>
      <c r="I157" s="280"/>
      <c r="J157" s="280"/>
      <c r="K157" s="280"/>
      <c r="L157" s="280"/>
      <c r="M157" s="280"/>
      <c r="N157" s="280"/>
      <c r="O157" s="280"/>
      <c r="P157" s="280"/>
      <c r="Q157" s="280"/>
      <c r="R157" s="280"/>
      <c r="S157" s="280"/>
      <c r="T157" s="280"/>
      <c r="U157" s="280"/>
      <c r="V157" s="280"/>
      <c r="W157" s="280"/>
      <c r="X157" s="280"/>
      <c r="Y157" s="280"/>
      <c r="Z157" s="280"/>
      <c r="AA157" s="280"/>
      <c r="AB157" s="280"/>
      <c r="AK157" s="76"/>
      <c r="AL157" s="76"/>
    </row>
    <row r="158" spans="1:38">
      <c r="A158" s="280"/>
      <c r="B158" s="280"/>
      <c r="C158" s="280"/>
      <c r="D158" s="280"/>
      <c r="E158" s="280"/>
      <c r="F158" s="280"/>
      <c r="G158" s="280"/>
      <c r="H158" s="280"/>
      <c r="I158" s="280"/>
      <c r="J158" s="280"/>
      <c r="K158" s="280"/>
      <c r="L158" s="280"/>
      <c r="M158" s="280"/>
      <c r="N158" s="280"/>
      <c r="O158" s="280"/>
      <c r="P158" s="280"/>
      <c r="Q158" s="280"/>
      <c r="R158" s="280"/>
      <c r="S158" s="280"/>
      <c r="T158" s="280"/>
      <c r="U158" s="280"/>
      <c r="V158" s="280"/>
      <c r="W158" s="280"/>
      <c r="X158" s="280"/>
      <c r="Y158" s="280"/>
      <c r="Z158" s="280"/>
      <c r="AA158" s="280"/>
      <c r="AB158" s="280"/>
      <c r="AK158" s="76"/>
      <c r="AL158" s="76"/>
    </row>
    <row r="159" spans="1:38">
      <c r="A159" s="280"/>
      <c r="B159" s="280"/>
      <c r="C159" s="280"/>
      <c r="D159" s="280"/>
      <c r="E159" s="280"/>
      <c r="F159" s="280"/>
      <c r="G159" s="280"/>
      <c r="H159" s="280"/>
      <c r="I159" s="280"/>
      <c r="J159" s="280"/>
      <c r="K159" s="280"/>
      <c r="L159" s="280"/>
      <c r="M159" s="280"/>
      <c r="N159" s="280"/>
      <c r="O159" s="280"/>
      <c r="P159" s="280"/>
      <c r="Q159" s="280"/>
      <c r="R159" s="280"/>
      <c r="S159" s="280"/>
      <c r="T159" s="280"/>
      <c r="U159" s="280"/>
      <c r="V159" s="280"/>
      <c r="W159" s="280"/>
      <c r="X159" s="280"/>
      <c r="Y159" s="280"/>
      <c r="Z159" s="280"/>
      <c r="AA159" s="280"/>
      <c r="AB159" s="280"/>
      <c r="AK159" s="76"/>
      <c r="AL159" s="76"/>
    </row>
    <row r="160" spans="1:38">
      <c r="A160" s="280"/>
      <c r="B160" s="280"/>
      <c r="C160" s="280"/>
      <c r="D160" s="280"/>
      <c r="E160" s="280"/>
      <c r="F160" s="280"/>
      <c r="G160" s="280"/>
      <c r="H160" s="280"/>
      <c r="I160" s="280"/>
      <c r="J160" s="280"/>
      <c r="K160" s="280"/>
      <c r="L160" s="280"/>
      <c r="M160" s="280"/>
      <c r="N160" s="280"/>
      <c r="O160" s="280"/>
      <c r="P160" s="280"/>
      <c r="Q160" s="280"/>
      <c r="R160" s="280"/>
      <c r="S160" s="280"/>
      <c r="T160" s="280"/>
      <c r="U160" s="280"/>
      <c r="V160" s="280"/>
      <c r="W160" s="280"/>
      <c r="X160" s="280"/>
      <c r="Y160" s="280"/>
      <c r="Z160" s="280"/>
      <c r="AA160" s="280"/>
      <c r="AB160" s="280"/>
      <c r="AK160" s="76"/>
      <c r="AL160" s="76"/>
    </row>
    <row r="161" spans="1:38">
      <c r="A161" s="280"/>
      <c r="B161" s="280"/>
      <c r="C161" s="280"/>
      <c r="D161" s="280"/>
      <c r="E161" s="280"/>
      <c r="F161" s="280"/>
      <c r="G161" s="280"/>
      <c r="H161" s="280"/>
      <c r="I161" s="280"/>
      <c r="J161" s="280"/>
      <c r="K161" s="280"/>
      <c r="L161" s="280"/>
      <c r="M161" s="280"/>
      <c r="N161" s="280"/>
      <c r="O161" s="280"/>
      <c r="P161" s="280"/>
      <c r="Q161" s="280"/>
      <c r="R161" s="280"/>
      <c r="S161" s="280"/>
      <c r="T161" s="280"/>
      <c r="U161" s="280"/>
      <c r="V161" s="280"/>
      <c r="W161" s="280"/>
      <c r="X161" s="280"/>
      <c r="Y161" s="280"/>
      <c r="Z161" s="280"/>
      <c r="AA161" s="280"/>
      <c r="AB161" s="280"/>
      <c r="AK161" s="76"/>
      <c r="AL161" s="76"/>
    </row>
    <row r="162" spans="1:38">
      <c r="A162" s="280"/>
      <c r="B162" s="280"/>
      <c r="C162" s="280"/>
      <c r="D162" s="280"/>
      <c r="E162" s="280"/>
      <c r="F162" s="280"/>
      <c r="G162" s="280"/>
      <c r="H162" s="280"/>
      <c r="I162" s="280"/>
      <c r="J162" s="280"/>
      <c r="K162" s="280"/>
      <c r="L162" s="280"/>
      <c r="M162" s="280"/>
      <c r="N162" s="280"/>
      <c r="O162" s="280"/>
      <c r="P162" s="280"/>
      <c r="Q162" s="280"/>
      <c r="R162" s="280"/>
      <c r="S162" s="280"/>
      <c r="T162" s="280"/>
      <c r="U162" s="280"/>
      <c r="V162" s="280"/>
      <c r="W162" s="280"/>
      <c r="X162" s="280"/>
      <c r="Y162" s="280"/>
      <c r="Z162" s="280"/>
      <c r="AA162" s="280"/>
      <c r="AB162" s="280"/>
      <c r="AK162" s="76"/>
      <c r="AL162" s="76"/>
    </row>
    <row r="163" spans="1:38">
      <c r="A163" s="280"/>
      <c r="B163" s="280"/>
      <c r="C163" s="280"/>
      <c r="D163" s="280"/>
      <c r="E163" s="280"/>
      <c r="F163" s="280"/>
      <c r="G163" s="280"/>
      <c r="H163" s="280"/>
      <c r="I163" s="280"/>
      <c r="J163" s="280"/>
      <c r="K163" s="280"/>
      <c r="L163" s="280"/>
      <c r="M163" s="280"/>
      <c r="N163" s="280"/>
      <c r="O163" s="280"/>
      <c r="P163" s="280"/>
      <c r="Q163" s="280"/>
      <c r="R163" s="280"/>
      <c r="S163" s="280"/>
      <c r="T163" s="280"/>
      <c r="U163" s="280"/>
      <c r="V163" s="280"/>
      <c r="W163" s="280"/>
      <c r="X163" s="280"/>
      <c r="Y163" s="280"/>
      <c r="Z163" s="280"/>
      <c r="AA163" s="280"/>
      <c r="AB163" s="280"/>
      <c r="AK163" s="76"/>
      <c r="AL163" s="76"/>
    </row>
    <row r="164" spans="1:38">
      <c r="A164" s="280"/>
      <c r="B164" s="280"/>
      <c r="C164" s="280"/>
      <c r="D164" s="280"/>
      <c r="E164" s="280"/>
      <c r="F164" s="280"/>
      <c r="G164" s="280"/>
      <c r="H164" s="280"/>
      <c r="I164" s="280"/>
      <c r="J164" s="280"/>
      <c r="K164" s="280"/>
      <c r="L164" s="280"/>
      <c r="M164" s="280"/>
      <c r="N164" s="280"/>
      <c r="O164" s="280"/>
      <c r="P164" s="280"/>
      <c r="Q164" s="280"/>
      <c r="R164" s="280"/>
      <c r="S164" s="280"/>
      <c r="T164" s="280"/>
      <c r="U164" s="280"/>
      <c r="V164" s="280"/>
      <c r="W164" s="280"/>
      <c r="X164" s="280"/>
      <c r="Y164" s="280"/>
      <c r="Z164" s="280"/>
      <c r="AA164" s="280"/>
      <c r="AB164" s="280"/>
      <c r="AK164" s="76"/>
      <c r="AL164" s="76"/>
    </row>
    <row r="165" spans="1:38">
      <c r="A165" s="280"/>
      <c r="B165" s="280"/>
      <c r="C165" s="280"/>
      <c r="D165" s="280"/>
      <c r="E165" s="280"/>
      <c r="F165" s="280"/>
      <c r="G165" s="280"/>
      <c r="H165" s="280"/>
      <c r="I165" s="280"/>
      <c r="J165" s="280"/>
      <c r="K165" s="280"/>
      <c r="L165" s="280"/>
      <c r="M165" s="280"/>
      <c r="N165" s="280"/>
      <c r="O165" s="280"/>
      <c r="P165" s="280"/>
      <c r="Q165" s="280"/>
      <c r="R165" s="280"/>
      <c r="S165" s="280"/>
      <c r="T165" s="280"/>
      <c r="U165" s="280"/>
      <c r="V165" s="280"/>
      <c r="W165" s="280"/>
      <c r="X165" s="280"/>
      <c r="Y165" s="280"/>
      <c r="Z165" s="280"/>
      <c r="AA165" s="280"/>
      <c r="AB165" s="280"/>
      <c r="AK165" s="76"/>
      <c r="AL165" s="76"/>
    </row>
    <row r="166" spans="1:38">
      <c r="A166" s="280"/>
      <c r="B166" s="280"/>
      <c r="C166" s="280"/>
      <c r="D166" s="280"/>
      <c r="E166" s="280"/>
      <c r="F166" s="280"/>
      <c r="G166" s="280"/>
      <c r="H166" s="280"/>
      <c r="I166" s="280"/>
      <c r="J166" s="280"/>
      <c r="K166" s="280"/>
      <c r="L166" s="280"/>
      <c r="M166" s="280"/>
      <c r="N166" s="280"/>
      <c r="O166" s="280"/>
      <c r="P166" s="280"/>
      <c r="Q166" s="280"/>
      <c r="R166" s="280"/>
      <c r="S166" s="280"/>
      <c r="T166" s="280"/>
      <c r="U166" s="280"/>
      <c r="V166" s="280"/>
      <c r="W166" s="280"/>
      <c r="X166" s="280"/>
      <c r="Y166" s="280"/>
      <c r="Z166" s="280"/>
      <c r="AA166" s="280"/>
      <c r="AB166" s="280"/>
      <c r="AK166" s="76"/>
      <c r="AL166" s="76"/>
    </row>
    <row r="167" spans="1:38">
      <c r="A167" s="280"/>
      <c r="B167" s="280"/>
      <c r="C167" s="280"/>
      <c r="D167" s="280"/>
      <c r="E167" s="280"/>
      <c r="F167" s="280"/>
      <c r="G167" s="280"/>
      <c r="H167" s="280"/>
      <c r="I167" s="280"/>
      <c r="J167" s="280"/>
      <c r="K167" s="280"/>
      <c r="L167" s="280"/>
      <c r="M167" s="280"/>
      <c r="N167" s="280"/>
      <c r="O167" s="280"/>
      <c r="P167" s="280"/>
      <c r="Q167" s="280"/>
      <c r="R167" s="280"/>
      <c r="S167" s="280"/>
      <c r="T167" s="280"/>
      <c r="U167" s="280"/>
      <c r="V167" s="280"/>
      <c r="W167" s="280"/>
      <c r="X167" s="280"/>
      <c r="Y167" s="280"/>
      <c r="Z167" s="280"/>
      <c r="AA167" s="280"/>
      <c r="AB167" s="280"/>
      <c r="AK167" s="76"/>
      <c r="AL167" s="76"/>
    </row>
    <row r="168" spans="1:38">
      <c r="A168" s="280"/>
      <c r="B168" s="280"/>
      <c r="C168" s="280"/>
      <c r="D168" s="280"/>
      <c r="E168" s="280"/>
      <c r="F168" s="280"/>
      <c r="G168" s="280"/>
      <c r="H168" s="280"/>
      <c r="I168" s="280"/>
      <c r="J168" s="280"/>
      <c r="K168" s="280"/>
      <c r="L168" s="280"/>
      <c r="M168" s="280"/>
      <c r="N168" s="280"/>
      <c r="O168" s="280"/>
      <c r="P168" s="280"/>
      <c r="Q168" s="280"/>
      <c r="R168" s="280"/>
      <c r="S168" s="280"/>
      <c r="T168" s="280"/>
      <c r="U168" s="280"/>
      <c r="V168" s="280"/>
      <c r="W168" s="280"/>
      <c r="X168" s="280"/>
      <c r="Y168" s="280"/>
      <c r="Z168" s="280"/>
      <c r="AA168" s="280"/>
      <c r="AB168" s="280"/>
      <c r="AK168" s="76"/>
      <c r="AL168" s="76"/>
    </row>
    <row r="169" spans="1:38">
      <c r="A169" s="280"/>
      <c r="B169" s="280"/>
      <c r="C169" s="280"/>
      <c r="D169" s="280"/>
      <c r="E169" s="280"/>
      <c r="F169" s="280"/>
      <c r="G169" s="280"/>
      <c r="H169" s="280"/>
      <c r="I169" s="280"/>
      <c r="J169" s="280"/>
      <c r="K169" s="280"/>
      <c r="L169" s="280"/>
      <c r="M169" s="280"/>
      <c r="N169" s="280"/>
      <c r="O169" s="280"/>
      <c r="P169" s="280"/>
      <c r="Q169" s="280"/>
      <c r="R169" s="280"/>
      <c r="S169" s="280"/>
      <c r="T169" s="280"/>
      <c r="U169" s="280"/>
      <c r="V169" s="280"/>
      <c r="W169" s="280"/>
      <c r="X169" s="280"/>
      <c r="Y169" s="280"/>
      <c r="Z169" s="280"/>
      <c r="AA169" s="280"/>
      <c r="AB169" s="280"/>
      <c r="AK169" s="76"/>
      <c r="AL169" s="76"/>
    </row>
    <row r="170" spans="1:38">
      <c r="A170" s="280"/>
      <c r="B170" s="280"/>
      <c r="C170" s="280"/>
      <c r="D170" s="280"/>
      <c r="E170" s="280"/>
      <c r="F170" s="280"/>
      <c r="G170" s="280"/>
      <c r="H170" s="280"/>
      <c r="I170" s="280"/>
      <c r="J170" s="280"/>
      <c r="K170" s="280"/>
      <c r="L170" s="280"/>
      <c r="M170" s="280"/>
      <c r="N170" s="280"/>
      <c r="O170" s="280"/>
      <c r="P170" s="280"/>
      <c r="Q170" s="280"/>
      <c r="R170" s="280"/>
      <c r="S170" s="280"/>
      <c r="T170" s="280"/>
      <c r="U170" s="280"/>
      <c r="V170" s="280"/>
      <c r="W170" s="280"/>
      <c r="X170" s="280"/>
      <c r="Y170" s="280"/>
      <c r="Z170" s="280"/>
      <c r="AA170" s="280"/>
      <c r="AB170" s="280"/>
      <c r="AK170" s="76"/>
      <c r="AL170" s="76"/>
    </row>
    <row r="171" spans="1:38">
      <c r="A171" s="280"/>
      <c r="B171" s="280"/>
      <c r="C171" s="280"/>
      <c r="D171" s="280"/>
      <c r="E171" s="280"/>
      <c r="F171" s="280"/>
      <c r="G171" s="280"/>
      <c r="H171" s="280"/>
      <c r="I171" s="280"/>
      <c r="J171" s="280"/>
      <c r="K171" s="280"/>
      <c r="L171" s="280"/>
      <c r="M171" s="280"/>
      <c r="N171" s="280"/>
      <c r="O171" s="280"/>
      <c r="P171" s="280"/>
      <c r="Q171" s="280"/>
      <c r="R171" s="280"/>
      <c r="S171" s="280"/>
      <c r="T171" s="280"/>
      <c r="U171" s="280"/>
      <c r="V171" s="280"/>
      <c r="W171" s="280"/>
      <c r="X171" s="280"/>
      <c r="Y171" s="280"/>
      <c r="Z171" s="280"/>
      <c r="AA171" s="280"/>
      <c r="AB171" s="280"/>
      <c r="AK171" s="76"/>
      <c r="AL171" s="76"/>
    </row>
    <row r="172" spans="1:38">
      <c r="A172" s="280"/>
      <c r="B172" s="280"/>
      <c r="C172" s="280"/>
      <c r="D172" s="280"/>
      <c r="E172" s="280"/>
      <c r="F172" s="280"/>
      <c r="G172" s="280"/>
      <c r="H172" s="280"/>
      <c r="I172" s="280"/>
      <c r="J172" s="280"/>
      <c r="K172" s="280"/>
      <c r="L172" s="280"/>
      <c r="M172" s="280"/>
      <c r="N172" s="280"/>
      <c r="O172" s="280"/>
      <c r="P172" s="280"/>
      <c r="Q172" s="280"/>
      <c r="R172" s="280"/>
      <c r="S172" s="280"/>
      <c r="T172" s="280"/>
      <c r="U172" s="280"/>
      <c r="V172" s="280"/>
      <c r="W172" s="280"/>
      <c r="X172" s="280"/>
      <c r="Y172" s="280"/>
      <c r="Z172" s="280"/>
      <c r="AA172" s="280"/>
      <c r="AB172" s="280"/>
      <c r="AK172" s="76"/>
      <c r="AL172" s="76"/>
    </row>
    <row r="173" spans="1:38">
      <c r="A173" s="280"/>
      <c r="B173" s="280"/>
      <c r="C173" s="280"/>
      <c r="D173" s="280"/>
      <c r="E173" s="280"/>
      <c r="F173" s="280"/>
      <c r="G173" s="280"/>
      <c r="H173" s="280"/>
      <c r="I173" s="280"/>
      <c r="J173" s="280"/>
      <c r="K173" s="280"/>
      <c r="L173" s="280"/>
      <c r="M173" s="280"/>
      <c r="N173" s="280"/>
      <c r="O173" s="280"/>
      <c r="P173" s="280"/>
      <c r="Q173" s="280"/>
      <c r="R173" s="280"/>
      <c r="S173" s="280"/>
      <c r="T173" s="280"/>
      <c r="U173" s="280"/>
      <c r="V173" s="280"/>
      <c r="W173" s="280"/>
      <c r="X173" s="280"/>
      <c r="Y173" s="280"/>
      <c r="Z173" s="280"/>
      <c r="AA173" s="280"/>
      <c r="AB173" s="280"/>
      <c r="AK173" s="76"/>
      <c r="AL173" s="76"/>
    </row>
    <row r="174" spans="1:38">
      <c r="A174" s="280"/>
      <c r="B174" s="280"/>
      <c r="C174" s="280"/>
      <c r="D174" s="280"/>
      <c r="E174" s="280"/>
      <c r="F174" s="280"/>
      <c r="G174" s="280"/>
      <c r="H174" s="280"/>
      <c r="I174" s="280"/>
      <c r="J174" s="280"/>
      <c r="K174" s="280"/>
      <c r="L174" s="280"/>
      <c r="M174" s="280"/>
      <c r="N174" s="280"/>
      <c r="O174" s="280"/>
      <c r="P174" s="280"/>
      <c r="Q174" s="280"/>
      <c r="R174" s="280"/>
      <c r="S174" s="280"/>
      <c r="T174" s="280"/>
      <c r="U174" s="280"/>
      <c r="V174" s="280"/>
      <c r="W174" s="280"/>
      <c r="X174" s="280"/>
      <c r="Y174" s="280"/>
      <c r="Z174" s="280"/>
      <c r="AA174" s="280"/>
      <c r="AB174" s="280"/>
      <c r="AK174" s="76"/>
      <c r="AL174" s="76"/>
    </row>
    <row r="175" spans="1:38">
      <c r="A175" s="280"/>
      <c r="B175" s="280"/>
      <c r="C175" s="280"/>
      <c r="D175" s="280"/>
      <c r="E175" s="280"/>
      <c r="F175" s="280"/>
      <c r="G175" s="280"/>
      <c r="H175" s="280"/>
      <c r="I175" s="280"/>
      <c r="J175" s="280"/>
      <c r="K175" s="280"/>
      <c r="L175" s="280"/>
      <c r="M175" s="280"/>
      <c r="N175" s="280"/>
      <c r="O175" s="280"/>
      <c r="P175" s="280"/>
      <c r="Q175" s="280"/>
      <c r="R175" s="280"/>
      <c r="S175" s="280"/>
      <c r="T175" s="280"/>
      <c r="U175" s="280"/>
      <c r="V175" s="280"/>
      <c r="W175" s="280"/>
      <c r="X175" s="280"/>
      <c r="Y175" s="280"/>
      <c r="Z175" s="280"/>
      <c r="AA175" s="280"/>
      <c r="AB175" s="280"/>
      <c r="AK175" s="76"/>
      <c r="AL175" s="76"/>
    </row>
    <row r="176" spans="1:38">
      <c r="A176" s="280"/>
      <c r="B176" s="280"/>
      <c r="C176" s="280"/>
      <c r="D176" s="280"/>
      <c r="E176" s="280"/>
      <c r="F176" s="280"/>
      <c r="G176" s="280"/>
      <c r="H176" s="280"/>
      <c r="I176" s="280"/>
      <c r="J176" s="280"/>
      <c r="K176" s="280"/>
      <c r="L176" s="280"/>
      <c r="M176" s="280"/>
      <c r="N176" s="280"/>
      <c r="O176" s="280"/>
      <c r="P176" s="280"/>
      <c r="Q176" s="280"/>
      <c r="R176" s="280"/>
      <c r="S176" s="280"/>
      <c r="T176" s="280"/>
      <c r="U176" s="280"/>
      <c r="V176" s="280"/>
      <c r="W176" s="280"/>
      <c r="X176" s="280"/>
      <c r="Y176" s="280"/>
      <c r="Z176" s="280"/>
      <c r="AA176" s="280"/>
      <c r="AB176" s="280"/>
      <c r="AK176" s="76"/>
      <c r="AL176" s="76"/>
    </row>
    <row r="177" spans="1:38">
      <c r="A177" s="280"/>
      <c r="B177" s="280"/>
      <c r="C177" s="280"/>
      <c r="D177" s="280"/>
      <c r="E177" s="280"/>
      <c r="F177" s="280"/>
      <c r="G177" s="280"/>
      <c r="H177" s="280"/>
      <c r="I177" s="280"/>
      <c r="J177" s="280"/>
      <c r="K177" s="280"/>
      <c r="L177" s="280"/>
      <c r="M177" s="280"/>
      <c r="N177" s="280"/>
      <c r="O177" s="280"/>
      <c r="P177" s="280"/>
      <c r="Q177" s="280"/>
      <c r="R177" s="280"/>
      <c r="S177" s="280"/>
      <c r="T177" s="280"/>
      <c r="U177" s="280"/>
      <c r="V177" s="280"/>
      <c r="W177" s="280"/>
      <c r="X177" s="280"/>
      <c r="Y177" s="280"/>
      <c r="Z177" s="280"/>
      <c r="AA177" s="280"/>
      <c r="AB177" s="280"/>
      <c r="AK177" s="76"/>
      <c r="AL177" s="76"/>
    </row>
    <row r="178" spans="1:38">
      <c r="A178" s="280"/>
      <c r="B178" s="280"/>
      <c r="C178" s="280"/>
      <c r="D178" s="280"/>
      <c r="E178" s="280"/>
      <c r="F178" s="280"/>
      <c r="G178" s="280"/>
      <c r="H178" s="280"/>
      <c r="I178" s="280"/>
      <c r="J178" s="280"/>
      <c r="K178" s="280"/>
      <c r="L178" s="280"/>
      <c r="M178" s="280"/>
      <c r="N178" s="280"/>
      <c r="O178" s="280"/>
      <c r="P178" s="280"/>
      <c r="Q178" s="280"/>
      <c r="R178" s="280"/>
      <c r="S178" s="280"/>
      <c r="T178" s="280"/>
      <c r="U178" s="280"/>
      <c r="V178" s="280"/>
      <c r="W178" s="280"/>
      <c r="X178" s="280"/>
      <c r="Y178" s="280"/>
      <c r="Z178" s="280"/>
      <c r="AA178" s="280"/>
      <c r="AB178" s="280"/>
      <c r="AK178" s="76"/>
      <c r="AL178" s="76"/>
    </row>
    <row r="179" spans="1:38">
      <c r="A179" s="280"/>
      <c r="B179" s="280"/>
      <c r="C179" s="280"/>
      <c r="D179" s="280"/>
      <c r="E179" s="280"/>
      <c r="F179" s="280"/>
      <c r="G179" s="280"/>
      <c r="H179" s="280"/>
      <c r="I179" s="280"/>
      <c r="J179" s="280"/>
      <c r="K179" s="280"/>
      <c r="L179" s="280"/>
      <c r="M179" s="280"/>
      <c r="N179" s="280"/>
      <c r="O179" s="280"/>
      <c r="P179" s="280"/>
      <c r="Q179" s="280"/>
      <c r="R179" s="280"/>
      <c r="S179" s="280"/>
      <c r="T179" s="280"/>
      <c r="U179" s="280"/>
      <c r="V179" s="280"/>
      <c r="W179" s="280"/>
      <c r="X179" s="280"/>
      <c r="Y179" s="280"/>
      <c r="Z179" s="280"/>
      <c r="AA179" s="280"/>
      <c r="AB179" s="280"/>
      <c r="AK179" s="76"/>
      <c r="AL179" s="76"/>
    </row>
    <row r="180" spans="1:38">
      <c r="A180" s="280"/>
      <c r="B180" s="280"/>
      <c r="C180" s="280"/>
      <c r="D180" s="280"/>
      <c r="E180" s="280"/>
      <c r="F180" s="280"/>
      <c r="G180" s="280"/>
      <c r="H180" s="280"/>
      <c r="I180" s="280"/>
      <c r="J180" s="280"/>
      <c r="K180" s="280"/>
      <c r="L180" s="280"/>
      <c r="M180" s="280"/>
      <c r="N180" s="280"/>
      <c r="O180" s="280"/>
      <c r="P180" s="280"/>
      <c r="Q180" s="280"/>
      <c r="R180" s="280"/>
      <c r="S180" s="280"/>
      <c r="T180" s="280"/>
      <c r="U180" s="280"/>
      <c r="V180" s="280"/>
      <c r="W180" s="280"/>
      <c r="X180" s="280"/>
      <c r="Y180" s="280"/>
      <c r="Z180" s="280"/>
      <c r="AA180" s="280"/>
      <c r="AB180" s="280"/>
      <c r="AK180" s="76"/>
      <c r="AL180" s="76"/>
    </row>
    <row r="181" spans="1:38">
      <c r="A181" s="280"/>
      <c r="B181" s="280"/>
      <c r="C181" s="280"/>
      <c r="D181" s="280"/>
      <c r="E181" s="280"/>
      <c r="F181" s="280"/>
      <c r="G181" s="280"/>
      <c r="H181" s="280"/>
      <c r="I181" s="280"/>
      <c r="J181" s="280"/>
      <c r="K181" s="280"/>
      <c r="L181" s="280"/>
      <c r="M181" s="280"/>
      <c r="N181" s="280"/>
      <c r="O181" s="280"/>
      <c r="P181" s="280"/>
      <c r="Q181" s="280"/>
      <c r="R181" s="280"/>
      <c r="S181" s="280"/>
      <c r="T181" s="280"/>
      <c r="U181" s="280"/>
      <c r="V181" s="280"/>
      <c r="W181" s="280"/>
      <c r="X181" s="280"/>
      <c r="Y181" s="280"/>
      <c r="Z181" s="280"/>
      <c r="AA181" s="280"/>
      <c r="AB181" s="280"/>
      <c r="AK181" s="76"/>
      <c r="AL181" s="76"/>
    </row>
    <row r="182" spans="1:38">
      <c r="A182" s="280"/>
      <c r="B182" s="280"/>
      <c r="C182" s="280"/>
      <c r="D182" s="280"/>
      <c r="E182" s="280"/>
      <c r="F182" s="280"/>
      <c r="G182" s="280"/>
      <c r="H182" s="280"/>
      <c r="I182" s="280"/>
      <c r="J182" s="280"/>
      <c r="K182" s="280"/>
      <c r="L182" s="280"/>
      <c r="M182" s="280"/>
      <c r="N182" s="280"/>
      <c r="O182" s="280"/>
      <c r="P182" s="280"/>
      <c r="Q182" s="280"/>
      <c r="R182" s="280"/>
      <c r="S182" s="280"/>
      <c r="T182" s="280"/>
      <c r="U182" s="280"/>
      <c r="V182" s="280"/>
      <c r="W182" s="280"/>
      <c r="X182" s="280"/>
      <c r="Y182" s="280"/>
      <c r="Z182" s="280"/>
      <c r="AA182" s="280"/>
      <c r="AB182" s="280"/>
      <c r="AK182" s="76"/>
      <c r="AL182" s="76"/>
    </row>
    <row r="183" spans="1:38">
      <c r="A183" s="280"/>
      <c r="B183" s="280"/>
      <c r="C183" s="280"/>
      <c r="D183" s="280"/>
      <c r="E183" s="280"/>
      <c r="F183" s="280"/>
      <c r="G183" s="280"/>
      <c r="H183" s="280"/>
      <c r="I183" s="280"/>
      <c r="J183" s="280"/>
      <c r="K183" s="280"/>
      <c r="L183" s="280"/>
      <c r="M183" s="280"/>
      <c r="N183" s="280"/>
      <c r="O183" s="280"/>
      <c r="P183" s="280"/>
      <c r="Q183" s="280"/>
      <c r="R183" s="280"/>
      <c r="S183" s="280"/>
      <c r="T183" s="280"/>
      <c r="U183" s="280"/>
      <c r="V183" s="280"/>
      <c r="W183" s="280"/>
      <c r="X183" s="280"/>
      <c r="Y183" s="280"/>
      <c r="Z183" s="280"/>
      <c r="AA183" s="280"/>
      <c r="AB183" s="280"/>
      <c r="AK183" s="76"/>
      <c r="AL183" s="76"/>
    </row>
    <row r="184" spans="1:38">
      <c r="A184" s="280"/>
      <c r="B184" s="280"/>
      <c r="C184" s="280"/>
      <c r="D184" s="280"/>
      <c r="E184" s="280"/>
      <c r="F184" s="280"/>
      <c r="G184" s="280"/>
      <c r="H184" s="280"/>
      <c r="I184" s="280"/>
      <c r="J184" s="280"/>
      <c r="K184" s="280"/>
      <c r="L184" s="280"/>
      <c r="M184" s="280"/>
      <c r="N184" s="280"/>
      <c r="O184" s="280"/>
      <c r="P184" s="280"/>
      <c r="Q184" s="280"/>
      <c r="R184" s="280"/>
      <c r="S184" s="280"/>
      <c r="T184" s="280"/>
      <c r="U184" s="280"/>
      <c r="V184" s="280"/>
      <c r="W184" s="280"/>
      <c r="X184" s="280"/>
      <c r="Y184" s="280"/>
      <c r="Z184" s="280"/>
      <c r="AA184" s="280"/>
      <c r="AB184" s="280"/>
      <c r="AK184" s="76"/>
      <c r="AL184" s="76"/>
    </row>
    <row r="185" spans="1:38">
      <c r="A185" s="280"/>
      <c r="B185" s="280"/>
      <c r="C185" s="280"/>
      <c r="D185" s="280"/>
      <c r="E185" s="280"/>
      <c r="F185" s="280"/>
      <c r="G185" s="280"/>
      <c r="H185" s="280"/>
      <c r="I185" s="280"/>
      <c r="J185" s="280"/>
      <c r="K185" s="280"/>
      <c r="L185" s="280"/>
      <c r="M185" s="280"/>
      <c r="N185" s="280"/>
      <c r="O185" s="280"/>
      <c r="P185" s="280"/>
      <c r="Q185" s="280"/>
      <c r="R185" s="280"/>
      <c r="S185" s="280"/>
      <c r="T185" s="280"/>
      <c r="U185" s="280"/>
      <c r="V185" s="280"/>
      <c r="W185" s="280"/>
      <c r="X185" s="280"/>
      <c r="Y185" s="280"/>
      <c r="Z185" s="280"/>
      <c r="AA185" s="280"/>
      <c r="AB185" s="280"/>
      <c r="AK185" s="76"/>
      <c r="AL185" s="76"/>
    </row>
    <row r="186" spans="1:38">
      <c r="A186" s="280"/>
      <c r="B186" s="280"/>
      <c r="C186" s="280"/>
      <c r="D186" s="280"/>
      <c r="E186" s="280"/>
      <c r="F186" s="280"/>
      <c r="G186" s="280"/>
      <c r="H186" s="280"/>
      <c r="I186" s="280"/>
      <c r="J186" s="280"/>
      <c r="K186" s="280"/>
      <c r="L186" s="280"/>
      <c r="M186" s="280"/>
      <c r="N186" s="280"/>
      <c r="O186" s="280"/>
      <c r="P186" s="280"/>
      <c r="Q186" s="280"/>
      <c r="R186" s="280"/>
      <c r="S186" s="280"/>
      <c r="T186" s="280"/>
      <c r="U186" s="280"/>
      <c r="V186" s="280"/>
      <c r="W186" s="280"/>
      <c r="X186" s="280"/>
      <c r="Y186" s="280"/>
      <c r="Z186" s="280"/>
      <c r="AA186" s="280"/>
      <c r="AB186" s="280"/>
      <c r="AK186" s="76"/>
      <c r="AL186" s="76"/>
    </row>
    <row r="187" spans="1:38">
      <c r="A187" s="280"/>
      <c r="B187" s="280"/>
      <c r="C187" s="280"/>
      <c r="D187" s="280"/>
      <c r="E187" s="280"/>
      <c r="F187" s="280"/>
      <c r="G187" s="280"/>
      <c r="H187" s="280"/>
      <c r="I187" s="280"/>
      <c r="J187" s="280"/>
      <c r="K187" s="280"/>
      <c r="L187" s="280"/>
      <c r="M187" s="280"/>
      <c r="N187" s="280"/>
      <c r="O187" s="280"/>
      <c r="P187" s="280"/>
      <c r="Q187" s="280"/>
      <c r="R187" s="280"/>
      <c r="S187" s="280"/>
      <c r="T187" s="280"/>
      <c r="U187" s="280"/>
      <c r="V187" s="280"/>
      <c r="W187" s="280"/>
      <c r="X187" s="280"/>
      <c r="Y187" s="280"/>
      <c r="Z187" s="280"/>
      <c r="AA187" s="280"/>
      <c r="AB187" s="280"/>
      <c r="AK187" s="76"/>
      <c r="AL187" s="76"/>
    </row>
    <row r="188" spans="1:38">
      <c r="A188" s="280"/>
      <c r="B188" s="280"/>
      <c r="C188" s="280"/>
      <c r="D188" s="280"/>
      <c r="E188" s="280"/>
      <c r="F188" s="280"/>
      <c r="G188" s="280"/>
      <c r="H188" s="280"/>
      <c r="I188" s="280"/>
      <c r="J188" s="280"/>
      <c r="K188" s="280"/>
      <c r="L188" s="280"/>
      <c r="M188" s="280"/>
      <c r="N188" s="280"/>
      <c r="O188" s="280"/>
      <c r="P188" s="280"/>
      <c r="Q188" s="280"/>
      <c r="R188" s="280"/>
      <c r="S188" s="280"/>
      <c r="T188" s="280"/>
      <c r="U188" s="280"/>
      <c r="V188" s="280"/>
      <c r="W188" s="280"/>
      <c r="X188" s="280"/>
      <c r="Y188" s="280"/>
      <c r="Z188" s="280"/>
      <c r="AA188" s="280"/>
      <c r="AB188" s="280"/>
      <c r="AK188" s="76"/>
      <c r="AL188" s="76"/>
    </row>
    <row r="189" spans="1:38">
      <c r="A189" s="280"/>
      <c r="B189" s="280"/>
      <c r="C189" s="280"/>
      <c r="D189" s="280"/>
      <c r="E189" s="280"/>
      <c r="F189" s="280"/>
      <c r="G189" s="280"/>
      <c r="H189" s="280"/>
      <c r="I189" s="280"/>
      <c r="J189" s="280"/>
      <c r="K189" s="280"/>
      <c r="L189" s="280"/>
      <c r="M189" s="280"/>
      <c r="N189" s="280"/>
      <c r="O189" s="280"/>
      <c r="P189" s="280"/>
      <c r="Q189" s="280"/>
      <c r="R189" s="280"/>
      <c r="S189" s="280"/>
      <c r="T189" s="280"/>
      <c r="U189" s="280"/>
      <c r="V189" s="280"/>
      <c r="W189" s="280"/>
      <c r="X189" s="280"/>
      <c r="Y189" s="280"/>
      <c r="Z189" s="280"/>
      <c r="AA189" s="280"/>
      <c r="AB189" s="280"/>
      <c r="AK189" s="76"/>
      <c r="AL189" s="76"/>
    </row>
    <row r="190" spans="1:38">
      <c r="A190" s="280"/>
      <c r="B190" s="280"/>
      <c r="C190" s="280"/>
      <c r="D190" s="280"/>
      <c r="E190" s="280"/>
      <c r="F190" s="280"/>
      <c r="G190" s="280"/>
      <c r="H190" s="280"/>
      <c r="I190" s="280"/>
      <c r="J190" s="280"/>
      <c r="K190" s="280"/>
      <c r="L190" s="280"/>
      <c r="M190" s="280"/>
      <c r="N190" s="280"/>
      <c r="O190" s="280"/>
      <c r="P190" s="280"/>
      <c r="Q190" s="280"/>
      <c r="R190" s="280"/>
      <c r="S190" s="280"/>
      <c r="T190" s="280"/>
      <c r="U190" s="280"/>
      <c r="V190" s="280"/>
      <c r="W190" s="280"/>
      <c r="X190" s="280"/>
      <c r="Y190" s="280"/>
      <c r="Z190" s="280"/>
      <c r="AA190" s="280"/>
      <c r="AB190" s="280"/>
      <c r="AK190" s="76"/>
      <c r="AL190" s="76"/>
    </row>
    <row r="191" spans="1:38">
      <c r="A191" s="280"/>
      <c r="B191" s="280"/>
      <c r="C191" s="280"/>
      <c r="D191" s="280"/>
      <c r="E191" s="280"/>
      <c r="F191" s="280"/>
      <c r="G191" s="280"/>
      <c r="H191" s="280"/>
      <c r="I191" s="280"/>
      <c r="J191" s="280"/>
      <c r="K191" s="280"/>
      <c r="L191" s="280"/>
      <c r="M191" s="280"/>
      <c r="N191" s="280"/>
      <c r="O191" s="280"/>
      <c r="P191" s="280"/>
      <c r="Q191" s="280"/>
      <c r="R191" s="280"/>
      <c r="S191" s="280"/>
      <c r="T191" s="280"/>
      <c r="U191" s="280"/>
      <c r="V191" s="280"/>
      <c r="W191" s="280"/>
      <c r="X191" s="280"/>
      <c r="Y191" s="280"/>
      <c r="Z191" s="280"/>
      <c r="AA191" s="280"/>
      <c r="AB191" s="280"/>
      <c r="AK191" s="76"/>
      <c r="AL191" s="76"/>
    </row>
    <row r="192" spans="1:38">
      <c r="A192" s="280"/>
      <c r="B192" s="280"/>
      <c r="C192" s="280"/>
      <c r="D192" s="280"/>
      <c r="E192" s="280"/>
      <c r="F192" s="280"/>
      <c r="G192" s="280"/>
      <c r="H192" s="280"/>
      <c r="I192" s="280"/>
      <c r="J192" s="280"/>
      <c r="K192" s="280"/>
      <c r="L192" s="280"/>
      <c r="M192" s="280"/>
      <c r="N192" s="280"/>
      <c r="O192" s="280"/>
      <c r="P192" s="280"/>
      <c r="Q192" s="280"/>
      <c r="R192" s="280"/>
      <c r="S192" s="280"/>
      <c r="T192" s="280"/>
      <c r="U192" s="280"/>
      <c r="V192" s="280"/>
      <c r="W192" s="280"/>
      <c r="X192" s="280"/>
      <c r="Y192" s="280"/>
      <c r="Z192" s="280"/>
      <c r="AA192" s="280"/>
      <c r="AB192" s="280"/>
      <c r="AK192" s="76"/>
      <c r="AL192" s="76"/>
    </row>
    <row r="193" spans="1:38">
      <c r="A193" s="280"/>
      <c r="B193" s="280"/>
      <c r="C193" s="280"/>
      <c r="D193" s="280"/>
      <c r="E193" s="280"/>
      <c r="F193" s="280"/>
      <c r="G193" s="280"/>
      <c r="H193" s="280"/>
      <c r="I193" s="280"/>
      <c r="J193" s="280"/>
      <c r="K193" s="280"/>
      <c r="L193" s="280"/>
      <c r="M193" s="280"/>
      <c r="N193" s="280"/>
      <c r="O193" s="280"/>
      <c r="P193" s="280"/>
      <c r="Q193" s="280"/>
      <c r="R193" s="280"/>
      <c r="S193" s="280"/>
      <c r="T193" s="280"/>
      <c r="U193" s="280"/>
      <c r="V193" s="280"/>
      <c r="W193" s="280"/>
      <c r="X193" s="280"/>
      <c r="Y193" s="280"/>
      <c r="Z193" s="280"/>
      <c r="AA193" s="280"/>
      <c r="AB193" s="280"/>
      <c r="AK193" s="76"/>
      <c r="AL193" s="76"/>
    </row>
    <row r="194" spans="1:38">
      <c r="A194" s="280"/>
      <c r="B194" s="280"/>
      <c r="C194" s="280"/>
      <c r="D194" s="280"/>
      <c r="E194" s="280"/>
      <c r="F194" s="280"/>
      <c r="G194" s="280"/>
      <c r="H194" s="280"/>
      <c r="I194" s="280"/>
      <c r="J194" s="280"/>
      <c r="K194" s="280"/>
      <c r="L194" s="280"/>
      <c r="M194" s="280"/>
      <c r="N194" s="280"/>
      <c r="O194" s="280"/>
      <c r="P194" s="280"/>
      <c r="Q194" s="280"/>
      <c r="R194" s="280"/>
      <c r="S194" s="280"/>
      <c r="T194" s="280"/>
      <c r="U194" s="280"/>
      <c r="V194" s="280"/>
      <c r="W194" s="280"/>
      <c r="X194" s="280"/>
      <c r="Y194" s="280"/>
      <c r="Z194" s="280"/>
      <c r="AA194" s="280"/>
      <c r="AB194" s="280"/>
      <c r="AK194" s="76"/>
      <c r="AL194" s="76"/>
    </row>
    <row r="195" spans="1:38">
      <c r="A195" s="280"/>
      <c r="B195" s="280"/>
      <c r="C195" s="280"/>
      <c r="D195" s="280"/>
      <c r="E195" s="280"/>
      <c r="F195" s="280"/>
      <c r="G195" s="280"/>
      <c r="H195" s="280"/>
      <c r="I195" s="280"/>
      <c r="J195" s="280"/>
      <c r="K195" s="280"/>
      <c r="L195" s="280"/>
      <c r="M195" s="280"/>
      <c r="N195" s="280"/>
      <c r="O195" s="280"/>
      <c r="P195" s="280"/>
      <c r="Q195" s="280"/>
      <c r="R195" s="280"/>
      <c r="S195" s="280"/>
      <c r="T195" s="280"/>
      <c r="U195" s="280"/>
      <c r="V195" s="280"/>
      <c r="W195" s="280"/>
      <c r="X195" s="280"/>
      <c r="Y195" s="280"/>
      <c r="Z195" s="280"/>
      <c r="AA195" s="280"/>
      <c r="AB195" s="280"/>
      <c r="AK195" s="76"/>
      <c r="AL195" s="76"/>
    </row>
    <row r="196" spans="1:38">
      <c r="A196" s="280"/>
      <c r="B196" s="280"/>
      <c r="C196" s="280"/>
      <c r="D196" s="280"/>
      <c r="E196" s="280"/>
      <c r="F196" s="280"/>
      <c r="G196" s="280"/>
      <c r="H196" s="280"/>
      <c r="I196" s="280"/>
      <c r="J196" s="280"/>
      <c r="K196" s="280"/>
      <c r="L196" s="280"/>
      <c r="M196" s="280"/>
      <c r="N196" s="280"/>
      <c r="O196" s="280"/>
      <c r="P196" s="280"/>
      <c r="Q196" s="280"/>
      <c r="R196" s="280"/>
      <c r="S196" s="280"/>
      <c r="T196" s="280"/>
      <c r="U196" s="280"/>
      <c r="V196" s="280"/>
      <c r="W196" s="280"/>
      <c r="X196" s="280"/>
      <c r="Y196" s="280"/>
      <c r="Z196" s="280"/>
      <c r="AA196" s="280"/>
      <c r="AB196" s="280"/>
      <c r="AK196" s="76"/>
      <c r="AL196" s="76"/>
    </row>
    <row r="197" spans="1:38">
      <c r="A197" s="280"/>
      <c r="B197" s="280"/>
      <c r="C197" s="280"/>
      <c r="D197" s="280"/>
      <c r="E197" s="280"/>
      <c r="F197" s="280"/>
      <c r="G197" s="280"/>
      <c r="H197" s="280"/>
      <c r="I197" s="280"/>
      <c r="J197" s="280"/>
      <c r="K197" s="280"/>
      <c r="L197" s="280"/>
      <c r="M197" s="280"/>
      <c r="N197" s="280"/>
      <c r="O197" s="280"/>
      <c r="P197" s="280"/>
      <c r="Q197" s="280"/>
      <c r="R197" s="280"/>
      <c r="S197" s="280"/>
      <c r="T197" s="280"/>
      <c r="U197" s="280"/>
      <c r="V197" s="280"/>
      <c r="W197" s="280"/>
      <c r="X197" s="280"/>
      <c r="Y197" s="280"/>
      <c r="Z197" s="280"/>
      <c r="AA197" s="280"/>
      <c r="AB197" s="280"/>
      <c r="AK197" s="76"/>
      <c r="AL197" s="76"/>
    </row>
    <row r="198" spans="1:38">
      <c r="A198" s="280"/>
      <c r="B198" s="280"/>
      <c r="C198" s="280"/>
      <c r="D198" s="280"/>
      <c r="E198" s="280"/>
      <c r="F198" s="280"/>
      <c r="G198" s="280"/>
      <c r="H198" s="280"/>
      <c r="I198" s="280"/>
      <c r="J198" s="280"/>
      <c r="K198" s="280"/>
      <c r="L198" s="280"/>
      <c r="M198" s="280"/>
      <c r="N198" s="280"/>
      <c r="O198" s="280"/>
      <c r="P198" s="280"/>
      <c r="Q198" s="280"/>
      <c r="R198" s="280"/>
      <c r="S198" s="280"/>
      <c r="T198" s="280"/>
      <c r="U198" s="280"/>
      <c r="V198" s="280"/>
      <c r="W198" s="280"/>
      <c r="X198" s="280"/>
      <c r="Y198" s="280"/>
      <c r="Z198" s="280"/>
      <c r="AA198" s="280"/>
      <c r="AB198" s="280"/>
      <c r="AK198" s="76"/>
      <c r="AL198" s="76"/>
    </row>
    <row r="199" spans="1:38">
      <c r="A199" s="280"/>
      <c r="B199" s="280"/>
      <c r="C199" s="280"/>
      <c r="D199" s="280"/>
      <c r="E199" s="280"/>
      <c r="F199" s="280"/>
      <c r="G199" s="280"/>
      <c r="H199" s="280"/>
      <c r="I199" s="280"/>
      <c r="J199" s="280"/>
      <c r="K199" s="280"/>
      <c r="L199" s="280"/>
      <c r="M199" s="280"/>
      <c r="N199" s="280"/>
      <c r="O199" s="280"/>
      <c r="P199" s="280"/>
      <c r="Q199" s="280"/>
      <c r="R199" s="280"/>
      <c r="S199" s="280"/>
      <c r="T199" s="280"/>
      <c r="U199" s="280"/>
      <c r="V199" s="280"/>
      <c r="W199" s="280"/>
      <c r="X199" s="280"/>
      <c r="Y199" s="280"/>
      <c r="Z199" s="280"/>
      <c r="AA199" s="280"/>
      <c r="AB199" s="280"/>
      <c r="AK199" s="76"/>
      <c r="AL199" s="76"/>
    </row>
    <row r="200" spans="1:38">
      <c r="A200" s="280"/>
      <c r="B200" s="280"/>
      <c r="C200" s="280"/>
      <c r="D200" s="280"/>
      <c r="E200" s="280"/>
      <c r="F200" s="280"/>
      <c r="G200" s="280"/>
      <c r="H200" s="280"/>
      <c r="I200" s="280"/>
      <c r="J200" s="280"/>
      <c r="K200" s="280"/>
      <c r="L200" s="280"/>
      <c r="M200" s="280"/>
      <c r="N200" s="280"/>
      <c r="O200" s="280"/>
      <c r="P200" s="280"/>
      <c r="Q200" s="280"/>
      <c r="R200" s="280"/>
      <c r="S200" s="280"/>
      <c r="T200" s="280"/>
      <c r="U200" s="280"/>
      <c r="V200" s="280"/>
      <c r="W200" s="280"/>
      <c r="X200" s="280"/>
      <c r="Y200" s="280"/>
      <c r="Z200" s="280"/>
      <c r="AA200" s="280"/>
      <c r="AB200" s="280"/>
      <c r="AK200" s="76"/>
      <c r="AL200" s="76"/>
    </row>
    <row r="201" spans="1:38">
      <c r="A201" s="280"/>
      <c r="B201" s="280"/>
      <c r="C201" s="280"/>
      <c r="D201" s="280"/>
      <c r="E201" s="280"/>
      <c r="F201" s="280"/>
      <c r="G201" s="280"/>
      <c r="H201" s="280"/>
      <c r="I201" s="280"/>
      <c r="J201" s="280"/>
      <c r="K201" s="280"/>
      <c r="L201" s="280"/>
      <c r="M201" s="280"/>
      <c r="N201" s="280"/>
      <c r="O201" s="280"/>
      <c r="P201" s="280"/>
      <c r="Q201" s="280"/>
      <c r="R201" s="280"/>
      <c r="S201" s="280"/>
      <c r="T201" s="280"/>
      <c r="U201" s="280"/>
      <c r="V201" s="280"/>
      <c r="W201" s="280"/>
      <c r="X201" s="280"/>
      <c r="Y201" s="280"/>
      <c r="Z201" s="280"/>
      <c r="AA201" s="280"/>
      <c r="AB201" s="280"/>
      <c r="AK201" s="76"/>
      <c r="AL201" s="76"/>
    </row>
    <row r="202" spans="1:38">
      <c r="A202" s="280"/>
      <c r="B202" s="280"/>
      <c r="C202" s="280"/>
      <c r="D202" s="280"/>
      <c r="E202" s="280"/>
      <c r="F202" s="280"/>
      <c r="G202" s="280"/>
      <c r="H202" s="280"/>
      <c r="I202" s="280"/>
      <c r="J202" s="280"/>
      <c r="K202" s="280"/>
      <c r="L202" s="280"/>
      <c r="M202" s="280"/>
      <c r="N202" s="280"/>
      <c r="O202" s="280"/>
      <c r="P202" s="280"/>
      <c r="Q202" s="280"/>
      <c r="R202" s="280"/>
      <c r="S202" s="280"/>
      <c r="T202" s="280"/>
      <c r="U202" s="280"/>
      <c r="V202" s="280"/>
      <c r="W202" s="280"/>
      <c r="X202" s="280"/>
      <c r="Y202" s="280"/>
      <c r="Z202" s="280"/>
      <c r="AA202" s="280"/>
      <c r="AB202" s="280"/>
      <c r="AK202" s="76"/>
      <c r="AL202" s="76"/>
    </row>
    <row r="203" spans="1:38">
      <c r="A203" s="280"/>
      <c r="B203" s="280"/>
      <c r="C203" s="280"/>
      <c r="D203" s="280"/>
      <c r="E203" s="280"/>
      <c r="F203" s="280"/>
      <c r="G203" s="280"/>
      <c r="H203" s="280"/>
      <c r="I203" s="280"/>
      <c r="J203" s="280"/>
      <c r="K203" s="280"/>
      <c r="L203" s="280"/>
      <c r="M203" s="280"/>
      <c r="N203" s="280"/>
      <c r="O203" s="280"/>
      <c r="P203" s="280"/>
      <c r="Q203" s="280"/>
      <c r="R203" s="280"/>
      <c r="S203" s="280"/>
      <c r="T203" s="280"/>
      <c r="U203" s="280"/>
      <c r="V203" s="280"/>
      <c r="W203" s="280"/>
      <c r="X203" s="280"/>
      <c r="Y203" s="280"/>
      <c r="Z203" s="280"/>
      <c r="AA203" s="280"/>
      <c r="AB203" s="280"/>
      <c r="AK203" s="76"/>
      <c r="AL203" s="76"/>
    </row>
    <row r="204" spans="1:38">
      <c r="A204" s="280"/>
      <c r="B204" s="280"/>
      <c r="C204" s="280"/>
      <c r="D204" s="280"/>
      <c r="E204" s="280"/>
      <c r="F204" s="280"/>
      <c r="G204" s="280"/>
      <c r="H204" s="280"/>
      <c r="I204" s="280"/>
      <c r="J204" s="280"/>
      <c r="K204" s="280"/>
      <c r="L204" s="280"/>
      <c r="M204" s="280"/>
      <c r="N204" s="280"/>
      <c r="O204" s="280"/>
      <c r="P204" s="280"/>
      <c r="Q204" s="280"/>
      <c r="R204" s="280"/>
      <c r="S204" s="280"/>
      <c r="T204" s="280"/>
      <c r="U204" s="280"/>
      <c r="V204" s="280"/>
      <c r="W204" s="280"/>
      <c r="X204" s="280"/>
      <c r="Y204" s="280"/>
      <c r="Z204" s="280"/>
      <c r="AA204" s="280"/>
      <c r="AB204" s="280"/>
      <c r="AK204" s="76"/>
      <c r="AL204" s="76"/>
    </row>
    <row r="205" spans="1:38">
      <c r="A205" s="280"/>
      <c r="B205" s="280"/>
      <c r="C205" s="280"/>
      <c r="D205" s="280"/>
      <c r="E205" s="280"/>
      <c r="F205" s="280"/>
      <c r="G205" s="280"/>
      <c r="H205" s="280"/>
      <c r="I205" s="280"/>
      <c r="J205" s="280"/>
      <c r="K205" s="280"/>
      <c r="L205" s="280"/>
      <c r="M205" s="280"/>
      <c r="N205" s="280"/>
      <c r="O205" s="280"/>
      <c r="P205" s="280"/>
      <c r="Q205" s="280"/>
      <c r="R205" s="280"/>
      <c r="S205" s="280"/>
      <c r="T205" s="280"/>
      <c r="U205" s="280"/>
      <c r="V205" s="280"/>
      <c r="W205" s="280"/>
      <c r="X205" s="280"/>
      <c r="Y205" s="280"/>
      <c r="Z205" s="280"/>
      <c r="AA205" s="280"/>
      <c r="AB205" s="280"/>
      <c r="AK205" s="76"/>
      <c r="AL205" s="76"/>
    </row>
    <row r="206" spans="1:38">
      <c r="A206" s="280"/>
      <c r="B206" s="280"/>
      <c r="C206" s="280"/>
      <c r="D206" s="280"/>
      <c r="E206" s="280"/>
      <c r="F206" s="280"/>
      <c r="G206" s="280"/>
      <c r="H206" s="280"/>
      <c r="I206" s="280"/>
      <c r="J206" s="280"/>
      <c r="K206" s="280"/>
      <c r="L206" s="280"/>
      <c r="M206" s="280"/>
      <c r="N206" s="280"/>
      <c r="O206" s="280"/>
      <c r="P206" s="280"/>
      <c r="Q206" s="280"/>
      <c r="R206" s="280"/>
      <c r="S206" s="280"/>
      <c r="T206" s="280"/>
      <c r="U206" s="280"/>
      <c r="V206" s="280"/>
      <c r="W206" s="280"/>
      <c r="X206" s="280"/>
      <c r="Y206" s="280"/>
      <c r="Z206" s="280"/>
      <c r="AA206" s="280"/>
      <c r="AB206" s="280"/>
      <c r="AK206" s="76"/>
      <c r="AL206" s="76"/>
    </row>
    <row r="207" spans="1:38">
      <c r="A207" s="280"/>
      <c r="B207" s="280"/>
      <c r="C207" s="280"/>
      <c r="D207" s="280"/>
      <c r="E207" s="280"/>
      <c r="F207" s="280"/>
      <c r="G207" s="280"/>
      <c r="H207" s="280"/>
      <c r="I207" s="280"/>
      <c r="J207" s="280"/>
      <c r="K207" s="280"/>
      <c r="L207" s="280"/>
      <c r="M207" s="280"/>
      <c r="N207" s="280"/>
      <c r="O207" s="280"/>
      <c r="P207" s="280"/>
      <c r="Q207" s="280"/>
      <c r="R207" s="280"/>
      <c r="S207" s="280"/>
      <c r="T207" s="280"/>
      <c r="U207" s="280"/>
      <c r="V207" s="280"/>
      <c r="W207" s="280"/>
      <c r="X207" s="280"/>
      <c r="Y207" s="280"/>
      <c r="Z207" s="280"/>
      <c r="AA207" s="280"/>
      <c r="AB207" s="280"/>
      <c r="AK207" s="76"/>
      <c r="AL207" s="76"/>
    </row>
    <row r="208" spans="1:38">
      <c r="A208" s="280"/>
      <c r="B208" s="280"/>
      <c r="C208" s="280"/>
      <c r="D208" s="280"/>
      <c r="E208" s="280"/>
      <c r="F208" s="280"/>
      <c r="G208" s="280"/>
      <c r="H208" s="280"/>
      <c r="I208" s="280"/>
      <c r="J208" s="280"/>
      <c r="K208" s="280"/>
      <c r="L208" s="280"/>
      <c r="M208" s="280"/>
      <c r="N208" s="280"/>
      <c r="O208" s="280"/>
      <c r="P208" s="280"/>
      <c r="Q208" s="280"/>
      <c r="R208" s="280"/>
      <c r="S208" s="280"/>
      <c r="T208" s="280"/>
      <c r="U208" s="280"/>
      <c r="V208" s="280"/>
      <c r="W208" s="280"/>
      <c r="X208" s="280"/>
      <c r="Y208" s="280"/>
      <c r="Z208" s="280"/>
      <c r="AA208" s="280"/>
      <c r="AB208" s="280"/>
      <c r="AK208" s="76"/>
      <c r="AL208" s="76"/>
    </row>
    <row r="209" spans="1:38">
      <c r="A209" s="280"/>
      <c r="B209" s="280"/>
      <c r="C209" s="280"/>
      <c r="D209" s="280"/>
      <c r="E209" s="280"/>
      <c r="F209" s="280"/>
      <c r="G209" s="280"/>
      <c r="H209" s="280"/>
      <c r="I209" s="280"/>
      <c r="J209" s="280"/>
      <c r="K209" s="280"/>
      <c r="L209" s="280"/>
      <c r="M209" s="280"/>
      <c r="N209" s="280"/>
      <c r="O209" s="280"/>
      <c r="P209" s="280"/>
      <c r="Q209" s="280"/>
      <c r="R209" s="280"/>
      <c r="S209" s="280"/>
      <c r="T209" s="280"/>
      <c r="U209" s="280"/>
      <c r="V209" s="280"/>
      <c r="W209" s="280"/>
      <c r="X209" s="280"/>
      <c r="Y209" s="280"/>
      <c r="Z209" s="280"/>
      <c r="AA209" s="280"/>
      <c r="AB209" s="280"/>
      <c r="AK209" s="76"/>
      <c r="AL209" s="76"/>
    </row>
    <row r="210" spans="1:38">
      <c r="A210" s="280"/>
      <c r="B210" s="280"/>
      <c r="C210" s="280"/>
      <c r="D210" s="280"/>
      <c r="E210" s="280"/>
      <c r="F210" s="280"/>
      <c r="G210" s="280"/>
      <c r="H210" s="280"/>
      <c r="I210" s="280"/>
      <c r="J210" s="280"/>
      <c r="K210" s="280"/>
      <c r="L210" s="280"/>
      <c r="M210" s="280"/>
      <c r="N210" s="280"/>
      <c r="O210" s="280"/>
      <c r="P210" s="280"/>
      <c r="Q210" s="280"/>
      <c r="R210" s="280"/>
      <c r="S210" s="280"/>
      <c r="T210" s="280"/>
      <c r="U210" s="280"/>
      <c r="V210" s="280"/>
      <c r="W210" s="280"/>
      <c r="X210" s="280"/>
      <c r="Y210" s="280"/>
      <c r="Z210" s="280"/>
      <c r="AA210" s="280"/>
      <c r="AB210" s="280"/>
      <c r="AK210" s="76"/>
      <c r="AL210" s="76"/>
    </row>
    <row r="211" spans="1:38">
      <c r="A211" s="280"/>
      <c r="B211" s="280"/>
      <c r="C211" s="280"/>
      <c r="D211" s="280"/>
      <c r="E211" s="280"/>
      <c r="F211" s="280"/>
      <c r="G211" s="280"/>
      <c r="H211" s="280"/>
      <c r="I211" s="280"/>
      <c r="J211" s="280"/>
      <c r="K211" s="280"/>
      <c r="L211" s="280"/>
      <c r="M211" s="280"/>
      <c r="N211" s="280"/>
      <c r="O211" s="280"/>
      <c r="P211" s="280"/>
      <c r="Q211" s="280"/>
      <c r="R211" s="280"/>
      <c r="S211" s="280"/>
      <c r="T211" s="280"/>
      <c r="U211" s="280"/>
      <c r="V211" s="280"/>
      <c r="W211" s="280"/>
      <c r="X211" s="280"/>
      <c r="Y211" s="280"/>
      <c r="Z211" s="280"/>
      <c r="AA211" s="280"/>
      <c r="AB211" s="280"/>
      <c r="AK211" s="76"/>
      <c r="AL211" s="76"/>
    </row>
    <row r="212" spans="1:38">
      <c r="A212" s="280"/>
      <c r="B212" s="280"/>
      <c r="C212" s="280"/>
      <c r="D212" s="280"/>
      <c r="E212" s="280"/>
      <c r="F212" s="280"/>
      <c r="G212" s="280"/>
      <c r="H212" s="280"/>
      <c r="I212" s="280"/>
      <c r="J212" s="280"/>
      <c r="K212" s="280"/>
      <c r="L212" s="280"/>
      <c r="M212" s="280"/>
      <c r="N212" s="280"/>
      <c r="O212" s="280"/>
      <c r="P212" s="280"/>
      <c r="Q212" s="280"/>
      <c r="R212" s="280"/>
      <c r="S212" s="280"/>
      <c r="T212" s="280"/>
      <c r="U212" s="280"/>
      <c r="V212" s="280"/>
      <c r="W212" s="280"/>
      <c r="X212" s="280"/>
      <c r="Y212" s="280"/>
      <c r="Z212" s="280"/>
      <c r="AA212" s="280"/>
      <c r="AB212" s="280"/>
      <c r="AK212" s="76"/>
      <c r="AL212" s="76"/>
    </row>
    <row r="213" spans="1:38">
      <c r="A213" s="280"/>
      <c r="B213" s="280"/>
      <c r="C213" s="280"/>
      <c r="D213" s="280"/>
      <c r="E213" s="280"/>
      <c r="F213" s="280"/>
      <c r="G213" s="280"/>
      <c r="H213" s="280"/>
      <c r="I213" s="280"/>
      <c r="J213" s="280"/>
      <c r="K213" s="280"/>
      <c r="L213" s="280"/>
      <c r="M213" s="280"/>
      <c r="N213" s="280"/>
      <c r="O213" s="280"/>
      <c r="P213" s="280"/>
      <c r="Q213" s="280"/>
      <c r="R213" s="280"/>
      <c r="S213" s="280"/>
      <c r="T213" s="280"/>
      <c r="U213" s="280"/>
      <c r="V213" s="280"/>
      <c r="W213" s="280"/>
      <c r="X213" s="280"/>
      <c r="Y213" s="280"/>
      <c r="Z213" s="280"/>
      <c r="AA213" s="280"/>
      <c r="AB213" s="280"/>
      <c r="AK213" s="76"/>
      <c r="AL213" s="76"/>
    </row>
    <row r="214" spans="1:38">
      <c r="A214" s="280"/>
      <c r="B214" s="280"/>
      <c r="C214" s="280"/>
      <c r="D214" s="280"/>
      <c r="E214" s="280"/>
      <c r="F214" s="280"/>
      <c r="G214" s="280"/>
      <c r="H214" s="280"/>
      <c r="I214" s="280"/>
      <c r="J214" s="280"/>
      <c r="K214" s="280"/>
      <c r="L214" s="280"/>
      <c r="M214" s="280"/>
      <c r="N214" s="280"/>
      <c r="O214" s="280"/>
      <c r="P214" s="280"/>
      <c r="Q214" s="280"/>
      <c r="R214" s="280"/>
      <c r="S214" s="280"/>
      <c r="T214" s="280"/>
      <c r="U214" s="280"/>
      <c r="V214" s="280"/>
      <c r="W214" s="280"/>
      <c r="X214" s="280"/>
      <c r="Y214" s="280"/>
      <c r="Z214" s="280"/>
      <c r="AA214" s="280"/>
      <c r="AB214" s="280"/>
      <c r="AK214" s="76"/>
      <c r="AL214" s="76"/>
    </row>
    <row r="215" spans="1:38">
      <c r="A215" s="280"/>
      <c r="B215" s="280"/>
      <c r="C215" s="280"/>
      <c r="D215" s="280"/>
      <c r="E215" s="280"/>
      <c r="F215" s="280"/>
      <c r="G215" s="280"/>
      <c r="H215" s="280"/>
      <c r="I215" s="280"/>
      <c r="J215" s="280"/>
      <c r="K215" s="280"/>
      <c r="L215" s="280"/>
      <c r="M215" s="280"/>
      <c r="N215" s="280"/>
      <c r="O215" s="280"/>
      <c r="P215" s="280"/>
      <c r="Q215" s="280"/>
      <c r="R215" s="280"/>
      <c r="S215" s="280"/>
      <c r="T215" s="280"/>
      <c r="U215" s="280"/>
      <c r="V215" s="280"/>
      <c r="W215" s="280"/>
      <c r="X215" s="280"/>
      <c r="Y215" s="280"/>
      <c r="Z215" s="280"/>
      <c r="AA215" s="280"/>
      <c r="AB215" s="280"/>
      <c r="AK215" s="76"/>
      <c r="AL215" s="76"/>
    </row>
    <row r="216" spans="1:38">
      <c r="A216" s="280"/>
      <c r="B216" s="280"/>
      <c r="C216" s="280"/>
      <c r="D216" s="280"/>
      <c r="E216" s="280"/>
      <c r="F216" s="280"/>
      <c r="G216" s="280"/>
      <c r="H216" s="280"/>
      <c r="I216" s="280"/>
      <c r="J216" s="280"/>
      <c r="K216" s="280"/>
      <c r="L216" s="280"/>
      <c r="M216" s="280"/>
      <c r="N216" s="280"/>
      <c r="O216" s="280"/>
      <c r="P216" s="280"/>
      <c r="Q216" s="280"/>
      <c r="R216" s="280"/>
      <c r="S216" s="280"/>
      <c r="T216" s="280"/>
      <c r="U216" s="280"/>
      <c r="V216" s="280"/>
      <c r="W216" s="280"/>
      <c r="X216" s="280"/>
      <c r="Y216" s="280"/>
      <c r="Z216" s="280"/>
      <c r="AA216" s="280"/>
      <c r="AB216" s="280"/>
      <c r="AK216" s="76"/>
      <c r="AL216" s="76"/>
    </row>
    <row r="217" spans="1:38">
      <c r="A217" s="280"/>
      <c r="B217" s="280"/>
      <c r="C217" s="280"/>
      <c r="D217" s="280"/>
      <c r="E217" s="280"/>
      <c r="F217" s="280"/>
      <c r="G217" s="280"/>
      <c r="H217" s="280"/>
      <c r="I217" s="280"/>
      <c r="J217" s="280"/>
      <c r="K217" s="280"/>
      <c r="L217" s="280"/>
      <c r="M217" s="280"/>
      <c r="N217" s="280"/>
      <c r="O217" s="280"/>
      <c r="P217" s="280"/>
      <c r="Q217" s="280"/>
      <c r="R217" s="280"/>
      <c r="S217" s="280"/>
      <c r="T217" s="280"/>
      <c r="U217" s="280"/>
      <c r="V217" s="280"/>
      <c r="W217" s="280"/>
      <c r="X217" s="280"/>
      <c r="Y217" s="280"/>
      <c r="Z217" s="280"/>
      <c r="AA217" s="280"/>
      <c r="AB217" s="280"/>
      <c r="AK217" s="76"/>
      <c r="AL217" s="76"/>
    </row>
    <row r="218" spans="1:38">
      <c r="A218" s="280"/>
      <c r="B218" s="280"/>
      <c r="C218" s="280"/>
      <c r="D218" s="280"/>
      <c r="E218" s="280"/>
      <c r="F218" s="280"/>
      <c r="G218" s="280"/>
      <c r="H218" s="280"/>
      <c r="I218" s="280"/>
      <c r="J218" s="280"/>
      <c r="K218" s="280"/>
      <c r="L218" s="280"/>
      <c r="M218" s="280"/>
      <c r="N218" s="280"/>
      <c r="O218" s="280"/>
      <c r="P218" s="280"/>
      <c r="Q218" s="280"/>
      <c r="R218" s="280"/>
      <c r="S218" s="280"/>
      <c r="T218" s="280"/>
      <c r="U218" s="280"/>
      <c r="V218" s="280"/>
      <c r="W218" s="280"/>
      <c r="X218" s="280"/>
      <c r="Y218" s="280"/>
      <c r="Z218" s="280"/>
      <c r="AA218" s="280"/>
      <c r="AB218" s="280"/>
      <c r="AK218" s="76"/>
      <c r="AL218" s="76"/>
    </row>
    <row r="219" spans="1:38">
      <c r="A219" s="280"/>
      <c r="B219" s="280"/>
      <c r="C219" s="280"/>
      <c r="D219" s="280"/>
      <c r="E219" s="280"/>
      <c r="F219" s="280"/>
      <c r="G219" s="280"/>
      <c r="H219" s="280"/>
      <c r="I219" s="280"/>
      <c r="J219" s="280"/>
      <c r="K219" s="280"/>
      <c r="L219" s="280"/>
      <c r="M219" s="280"/>
      <c r="N219" s="280"/>
      <c r="O219" s="280"/>
      <c r="P219" s="280"/>
      <c r="Q219" s="280"/>
      <c r="R219" s="280"/>
      <c r="S219" s="280"/>
      <c r="T219" s="280"/>
      <c r="U219" s="280"/>
      <c r="V219" s="280"/>
      <c r="W219" s="280"/>
      <c r="X219" s="280"/>
      <c r="Y219" s="280"/>
      <c r="Z219" s="280"/>
      <c r="AA219" s="280"/>
      <c r="AB219" s="280"/>
      <c r="AK219" s="76"/>
      <c r="AL219" s="76"/>
    </row>
    <row r="220" spans="1:38">
      <c r="A220" s="280"/>
      <c r="B220" s="280"/>
      <c r="C220" s="280"/>
      <c r="D220" s="280"/>
      <c r="E220" s="280"/>
      <c r="F220" s="280"/>
      <c r="G220" s="280"/>
      <c r="H220" s="280"/>
      <c r="I220" s="280"/>
      <c r="J220" s="280"/>
      <c r="K220" s="280"/>
      <c r="L220" s="280"/>
      <c r="M220" s="280"/>
      <c r="N220" s="280"/>
      <c r="O220" s="280"/>
      <c r="P220" s="280"/>
      <c r="Q220" s="280"/>
      <c r="R220" s="280"/>
      <c r="S220" s="280"/>
      <c r="T220" s="280"/>
      <c r="U220" s="280"/>
      <c r="V220" s="280"/>
      <c r="W220" s="280"/>
      <c r="X220" s="280"/>
      <c r="Y220" s="280"/>
      <c r="Z220" s="280"/>
      <c r="AA220" s="280"/>
      <c r="AB220" s="280"/>
      <c r="AK220" s="76"/>
      <c r="AL220" s="76"/>
    </row>
    <row r="221" spans="1:38">
      <c r="A221" s="280"/>
      <c r="B221" s="280"/>
      <c r="C221" s="280"/>
      <c r="D221" s="280"/>
      <c r="E221" s="280"/>
      <c r="F221" s="280"/>
      <c r="G221" s="280"/>
      <c r="H221" s="280"/>
      <c r="I221" s="280"/>
      <c r="J221" s="280"/>
      <c r="K221" s="280"/>
      <c r="L221" s="280"/>
      <c r="M221" s="280"/>
      <c r="N221" s="280"/>
      <c r="O221" s="280"/>
      <c r="P221" s="280"/>
      <c r="Q221" s="280"/>
      <c r="R221" s="280"/>
      <c r="S221" s="280"/>
      <c r="T221" s="280"/>
      <c r="U221" s="280"/>
      <c r="V221" s="280"/>
      <c r="W221" s="280"/>
      <c r="X221" s="280"/>
      <c r="Y221" s="280"/>
      <c r="Z221" s="280"/>
      <c r="AA221" s="280"/>
      <c r="AB221" s="280"/>
      <c r="AK221" s="76"/>
      <c r="AL221" s="76"/>
    </row>
    <row r="222" spans="1:38">
      <c r="A222" s="280"/>
      <c r="B222" s="280"/>
      <c r="C222" s="280"/>
      <c r="D222" s="280"/>
      <c r="E222" s="280"/>
      <c r="F222" s="280"/>
      <c r="G222" s="280"/>
      <c r="H222" s="280"/>
      <c r="I222" s="280"/>
      <c r="J222" s="280"/>
      <c r="K222" s="280"/>
      <c r="L222" s="280"/>
      <c r="M222" s="280"/>
      <c r="N222" s="280"/>
      <c r="O222" s="280"/>
      <c r="P222" s="280"/>
      <c r="Q222" s="280"/>
      <c r="R222" s="280"/>
      <c r="S222" s="280"/>
      <c r="T222" s="280"/>
      <c r="U222" s="280"/>
      <c r="V222" s="280"/>
      <c r="W222" s="280"/>
      <c r="X222" s="280"/>
      <c r="Y222" s="280"/>
      <c r="Z222" s="280"/>
      <c r="AA222" s="280"/>
      <c r="AB222" s="280"/>
      <c r="AK222" s="76"/>
      <c r="AL222" s="76"/>
    </row>
    <row r="223" spans="1:38">
      <c r="A223" s="280"/>
      <c r="B223" s="280"/>
      <c r="C223" s="280"/>
      <c r="D223" s="280"/>
      <c r="E223" s="280"/>
      <c r="F223" s="280"/>
      <c r="G223" s="280"/>
      <c r="H223" s="280"/>
      <c r="I223" s="280"/>
      <c r="J223" s="280"/>
      <c r="K223" s="280"/>
      <c r="L223" s="280"/>
      <c r="M223" s="280"/>
      <c r="N223" s="280"/>
      <c r="O223" s="280"/>
      <c r="P223" s="280"/>
      <c r="Q223" s="280"/>
      <c r="R223" s="280"/>
      <c r="S223" s="280"/>
      <c r="T223" s="280"/>
      <c r="U223" s="280"/>
      <c r="V223" s="280"/>
      <c r="W223" s="280"/>
      <c r="X223" s="280"/>
      <c r="Y223" s="280"/>
      <c r="Z223" s="280"/>
      <c r="AA223" s="280"/>
      <c r="AB223" s="280"/>
      <c r="AK223" s="76"/>
      <c r="AL223" s="76"/>
    </row>
    <row r="224" spans="1:38">
      <c r="A224" s="280"/>
      <c r="B224" s="280"/>
      <c r="C224" s="280"/>
      <c r="D224" s="280"/>
      <c r="E224" s="280"/>
      <c r="F224" s="280"/>
      <c r="G224" s="280"/>
      <c r="H224" s="280"/>
      <c r="I224" s="280"/>
      <c r="J224" s="280"/>
      <c r="K224" s="280"/>
      <c r="L224" s="280"/>
      <c r="M224" s="280"/>
      <c r="N224" s="280"/>
      <c r="O224" s="280"/>
      <c r="P224" s="280"/>
      <c r="Q224" s="280"/>
      <c r="R224" s="280"/>
      <c r="S224" s="280"/>
      <c r="T224" s="280"/>
      <c r="U224" s="280"/>
      <c r="V224" s="280"/>
      <c r="W224" s="280"/>
      <c r="X224" s="280"/>
      <c r="Y224" s="280"/>
      <c r="Z224" s="280"/>
      <c r="AA224" s="280"/>
      <c r="AB224" s="280"/>
      <c r="AK224" s="76"/>
      <c r="AL224" s="76"/>
    </row>
    <row r="225" spans="1:38">
      <c r="A225" s="280"/>
      <c r="B225" s="280"/>
      <c r="C225" s="280"/>
      <c r="D225" s="280"/>
      <c r="E225" s="280"/>
      <c r="F225" s="280"/>
      <c r="G225" s="280"/>
      <c r="H225" s="280"/>
      <c r="I225" s="280"/>
      <c r="J225" s="280"/>
      <c r="K225" s="280"/>
      <c r="L225" s="280"/>
      <c r="M225" s="280"/>
      <c r="N225" s="280"/>
      <c r="O225" s="280"/>
      <c r="P225" s="280"/>
      <c r="Q225" s="280"/>
      <c r="R225" s="280"/>
      <c r="S225" s="280"/>
      <c r="T225" s="280"/>
      <c r="U225" s="280"/>
      <c r="V225" s="280"/>
      <c r="W225" s="280"/>
      <c r="X225" s="280"/>
      <c r="Y225" s="280"/>
      <c r="Z225" s="280"/>
      <c r="AA225" s="280"/>
      <c r="AB225" s="280"/>
      <c r="AK225" s="76"/>
      <c r="AL225" s="76"/>
    </row>
    <row r="226" spans="1:38">
      <c r="A226" s="280"/>
      <c r="B226" s="280"/>
      <c r="C226" s="280"/>
      <c r="D226" s="280"/>
      <c r="E226" s="280"/>
      <c r="F226" s="280"/>
      <c r="G226" s="280"/>
      <c r="H226" s="280"/>
      <c r="I226" s="280"/>
      <c r="J226" s="280"/>
      <c r="K226" s="280"/>
      <c r="L226" s="280"/>
      <c r="M226" s="280"/>
      <c r="N226" s="280"/>
      <c r="O226" s="280"/>
      <c r="P226" s="280"/>
      <c r="Q226" s="280"/>
      <c r="R226" s="280"/>
      <c r="S226" s="280"/>
      <c r="T226" s="280"/>
      <c r="U226" s="280"/>
      <c r="V226" s="280"/>
      <c r="W226" s="280"/>
      <c r="X226" s="280"/>
      <c r="Y226" s="280"/>
      <c r="Z226" s="280"/>
      <c r="AA226" s="280"/>
      <c r="AB226" s="280"/>
      <c r="AK226" s="76"/>
      <c r="AL226" s="76"/>
    </row>
    <row r="227" spans="1:38">
      <c r="A227" s="280"/>
      <c r="B227" s="280"/>
      <c r="C227" s="280"/>
      <c r="D227" s="280"/>
      <c r="E227" s="280"/>
      <c r="F227" s="280"/>
      <c r="G227" s="280"/>
      <c r="H227" s="280"/>
      <c r="I227" s="280"/>
      <c r="J227" s="280"/>
      <c r="K227" s="280"/>
      <c r="L227" s="280"/>
      <c r="M227" s="280"/>
      <c r="N227" s="280"/>
      <c r="O227" s="280"/>
      <c r="P227" s="280"/>
      <c r="Q227" s="280"/>
      <c r="R227" s="280"/>
      <c r="S227" s="280"/>
      <c r="T227" s="280"/>
      <c r="U227" s="280"/>
      <c r="V227" s="280"/>
      <c r="W227" s="280"/>
      <c r="X227" s="280"/>
      <c r="Y227" s="280"/>
      <c r="Z227" s="280"/>
      <c r="AA227" s="280"/>
      <c r="AB227" s="280"/>
      <c r="AK227" s="76"/>
      <c r="AL227" s="76"/>
    </row>
    <row r="228" spans="1:38">
      <c r="A228" s="280"/>
      <c r="B228" s="280"/>
      <c r="C228" s="280"/>
      <c r="D228" s="280"/>
      <c r="E228" s="280"/>
      <c r="F228" s="280"/>
      <c r="G228" s="280"/>
      <c r="H228" s="280"/>
      <c r="I228" s="280"/>
      <c r="J228" s="280"/>
      <c r="K228" s="280"/>
      <c r="L228" s="280"/>
      <c r="M228" s="280"/>
      <c r="N228" s="280"/>
      <c r="O228" s="280"/>
      <c r="P228" s="280"/>
      <c r="Q228" s="280"/>
      <c r="R228" s="280"/>
      <c r="S228" s="280"/>
      <c r="T228" s="280"/>
      <c r="U228" s="280"/>
      <c r="V228" s="280"/>
      <c r="W228" s="280"/>
      <c r="X228" s="280"/>
      <c r="Y228" s="280"/>
      <c r="Z228" s="280"/>
      <c r="AA228" s="280"/>
      <c r="AB228" s="280"/>
      <c r="AK228" s="76"/>
      <c r="AL228" s="76"/>
    </row>
    <row r="229" spans="1:38">
      <c r="A229" s="280"/>
      <c r="B229" s="280"/>
      <c r="C229" s="280"/>
      <c r="D229" s="280"/>
      <c r="E229" s="280"/>
      <c r="F229" s="280"/>
      <c r="G229" s="280"/>
      <c r="H229" s="280"/>
      <c r="I229" s="280"/>
      <c r="J229" s="280"/>
      <c r="K229" s="280"/>
      <c r="L229" s="280"/>
      <c r="M229" s="280"/>
      <c r="N229" s="280"/>
      <c r="O229" s="280"/>
      <c r="P229" s="280"/>
      <c r="Q229" s="280"/>
      <c r="R229" s="280"/>
      <c r="S229" s="280"/>
      <c r="T229" s="280"/>
      <c r="U229" s="280"/>
      <c r="V229" s="280"/>
      <c r="W229" s="280"/>
      <c r="X229" s="280"/>
      <c r="Y229" s="280"/>
      <c r="Z229" s="280"/>
      <c r="AA229" s="280"/>
      <c r="AB229" s="280"/>
      <c r="AK229" s="76"/>
      <c r="AL229" s="76"/>
    </row>
    <row r="230" spans="1:38">
      <c r="A230" s="280"/>
      <c r="B230" s="280"/>
      <c r="C230" s="280"/>
      <c r="D230" s="280"/>
      <c r="E230" s="280"/>
      <c r="F230" s="280"/>
      <c r="G230" s="280"/>
      <c r="H230" s="280"/>
      <c r="I230" s="280"/>
      <c r="J230" s="280"/>
      <c r="K230" s="280"/>
      <c r="L230" s="280"/>
      <c r="M230" s="280"/>
      <c r="N230" s="280"/>
      <c r="O230" s="280"/>
      <c r="P230" s="280"/>
      <c r="Q230" s="280"/>
      <c r="R230" s="280"/>
      <c r="S230" s="280"/>
      <c r="T230" s="280"/>
      <c r="U230" s="280"/>
      <c r="V230" s="280"/>
      <c r="W230" s="280"/>
      <c r="X230" s="280"/>
      <c r="Y230" s="280"/>
      <c r="Z230" s="280"/>
      <c r="AA230" s="280"/>
      <c r="AB230" s="280"/>
      <c r="AK230" s="76"/>
      <c r="AL230" s="76"/>
    </row>
    <row r="231" spans="1:38">
      <c r="A231" s="280"/>
      <c r="B231" s="280"/>
      <c r="C231" s="280"/>
      <c r="D231" s="280"/>
      <c r="E231" s="280"/>
      <c r="F231" s="280"/>
      <c r="G231" s="280"/>
      <c r="H231" s="280"/>
      <c r="I231" s="280"/>
      <c r="J231" s="280"/>
      <c r="K231" s="280"/>
      <c r="L231" s="280"/>
      <c r="M231" s="280"/>
      <c r="N231" s="280"/>
      <c r="O231" s="280"/>
      <c r="P231" s="280"/>
      <c r="Q231" s="280"/>
      <c r="R231" s="280"/>
      <c r="S231" s="280"/>
      <c r="T231" s="280"/>
      <c r="U231" s="280"/>
      <c r="V231" s="280"/>
      <c r="W231" s="280"/>
      <c r="X231" s="280"/>
      <c r="Y231" s="280"/>
      <c r="Z231" s="280"/>
      <c r="AA231" s="280"/>
      <c r="AB231" s="280"/>
      <c r="AK231" s="76"/>
      <c r="AL231" s="76"/>
    </row>
    <row r="232" spans="1:38">
      <c r="A232" s="280"/>
      <c r="B232" s="280"/>
      <c r="C232" s="280"/>
      <c r="D232" s="280"/>
      <c r="E232" s="280"/>
      <c r="F232" s="280"/>
      <c r="G232" s="280"/>
      <c r="H232" s="280"/>
      <c r="I232" s="280"/>
      <c r="J232" s="280"/>
      <c r="K232" s="280"/>
      <c r="L232" s="280"/>
      <c r="M232" s="280"/>
      <c r="N232" s="280"/>
      <c r="O232" s="280"/>
      <c r="P232" s="280"/>
      <c r="Q232" s="280"/>
      <c r="R232" s="280"/>
      <c r="S232" s="280"/>
      <c r="T232" s="280"/>
      <c r="U232" s="280"/>
      <c r="V232" s="280"/>
      <c r="W232" s="280"/>
      <c r="X232" s="280"/>
      <c r="Y232" s="280"/>
      <c r="Z232" s="280"/>
      <c r="AA232" s="280"/>
      <c r="AB232" s="280"/>
      <c r="AK232" s="76"/>
      <c r="AL232" s="76"/>
    </row>
    <row r="233" spans="1:38">
      <c r="A233" s="280"/>
      <c r="B233" s="280"/>
      <c r="C233" s="280"/>
      <c r="D233" s="280"/>
      <c r="E233" s="280"/>
      <c r="F233" s="280"/>
      <c r="G233" s="280"/>
      <c r="H233" s="280"/>
      <c r="I233" s="280"/>
      <c r="J233" s="280"/>
      <c r="K233" s="280"/>
      <c r="L233" s="280"/>
      <c r="M233" s="280"/>
      <c r="N233" s="280"/>
      <c r="O233" s="280"/>
      <c r="P233" s="280"/>
      <c r="Q233" s="280"/>
      <c r="R233" s="280"/>
      <c r="S233" s="280"/>
      <c r="T233" s="280"/>
      <c r="U233" s="280"/>
      <c r="V233" s="280"/>
      <c r="W233" s="280"/>
      <c r="X233" s="280"/>
      <c r="Y233" s="280"/>
      <c r="Z233" s="280"/>
      <c r="AA233" s="280"/>
      <c r="AB233" s="280"/>
      <c r="AK233" s="76"/>
      <c r="AL233" s="76"/>
    </row>
    <row r="234" spans="1:38">
      <c r="A234" s="280"/>
      <c r="B234" s="280"/>
      <c r="C234" s="280"/>
      <c r="D234" s="280"/>
      <c r="E234" s="280"/>
      <c r="F234" s="280"/>
      <c r="G234" s="280"/>
      <c r="H234" s="280"/>
      <c r="I234" s="280"/>
      <c r="J234" s="280"/>
      <c r="K234" s="280"/>
      <c r="L234" s="280"/>
      <c r="M234" s="280"/>
      <c r="N234" s="280"/>
      <c r="O234" s="280"/>
      <c r="P234" s="280"/>
      <c r="Q234" s="280"/>
      <c r="R234" s="280"/>
      <c r="S234" s="280"/>
      <c r="T234" s="280"/>
      <c r="U234" s="280"/>
      <c r="V234" s="280"/>
      <c r="W234" s="280"/>
      <c r="X234" s="280"/>
      <c r="Y234" s="280"/>
      <c r="Z234" s="280"/>
      <c r="AA234" s="280"/>
      <c r="AB234" s="280"/>
      <c r="AK234" s="76"/>
      <c r="AL234" s="76"/>
    </row>
    <row r="235" spans="1:38">
      <c r="A235" s="280"/>
      <c r="B235" s="280"/>
      <c r="C235" s="280"/>
      <c r="D235" s="280"/>
      <c r="E235" s="280"/>
      <c r="F235" s="280"/>
      <c r="G235" s="280"/>
      <c r="H235" s="280"/>
      <c r="I235" s="280"/>
      <c r="J235" s="280"/>
      <c r="K235" s="280"/>
      <c r="L235" s="280"/>
      <c r="M235" s="280"/>
      <c r="N235" s="280"/>
      <c r="O235" s="280"/>
      <c r="P235" s="280"/>
      <c r="Q235" s="280"/>
      <c r="R235" s="280"/>
      <c r="S235" s="280"/>
      <c r="T235" s="280"/>
      <c r="U235" s="280"/>
      <c r="V235" s="280"/>
      <c r="W235" s="280"/>
      <c r="X235" s="280"/>
      <c r="Y235" s="280"/>
      <c r="Z235" s="280"/>
      <c r="AA235" s="280"/>
      <c r="AB235" s="280"/>
      <c r="AK235" s="76"/>
      <c r="AL235" s="76"/>
    </row>
    <row r="236" spans="1:38">
      <c r="A236" s="280"/>
      <c r="B236" s="280"/>
      <c r="C236" s="280"/>
      <c r="D236" s="280"/>
      <c r="E236" s="280"/>
      <c r="F236" s="280"/>
      <c r="G236" s="280"/>
      <c r="H236" s="280"/>
      <c r="I236" s="280"/>
      <c r="J236" s="280"/>
      <c r="K236" s="280"/>
      <c r="L236" s="280"/>
      <c r="M236" s="280"/>
      <c r="N236" s="280"/>
      <c r="O236" s="280"/>
      <c r="P236" s="280"/>
      <c r="Q236" s="280"/>
      <c r="R236" s="280"/>
      <c r="S236" s="280"/>
      <c r="T236" s="280"/>
      <c r="U236" s="280"/>
      <c r="V236" s="280"/>
      <c r="W236" s="280"/>
      <c r="X236" s="280"/>
      <c r="Y236" s="280"/>
      <c r="Z236" s="280"/>
      <c r="AA236" s="280"/>
      <c r="AB236" s="280"/>
      <c r="AK236" s="76"/>
      <c r="AL236" s="76"/>
    </row>
    <row r="237" spans="1:38">
      <c r="A237" s="280"/>
      <c r="B237" s="280"/>
      <c r="C237" s="280"/>
      <c r="D237" s="280"/>
      <c r="E237" s="280"/>
      <c r="F237" s="280"/>
      <c r="G237" s="280"/>
      <c r="H237" s="280"/>
      <c r="I237" s="280"/>
      <c r="J237" s="280"/>
      <c r="K237" s="280"/>
      <c r="L237" s="280"/>
      <c r="M237" s="280"/>
      <c r="N237" s="280"/>
      <c r="O237" s="280"/>
      <c r="P237" s="280"/>
      <c r="Q237" s="280"/>
      <c r="R237" s="280"/>
      <c r="S237" s="280"/>
      <c r="T237" s="280"/>
      <c r="U237" s="280"/>
      <c r="V237" s="280"/>
      <c r="W237" s="280"/>
      <c r="X237" s="280"/>
      <c r="Y237" s="280"/>
      <c r="Z237" s="280"/>
      <c r="AA237" s="280"/>
      <c r="AB237" s="280"/>
      <c r="AK237" s="76"/>
      <c r="AL237" s="76"/>
    </row>
    <row r="238" spans="1:38">
      <c r="A238" s="280"/>
      <c r="B238" s="280"/>
      <c r="C238" s="280"/>
      <c r="D238" s="280"/>
      <c r="E238" s="280"/>
      <c r="F238" s="280"/>
      <c r="G238" s="280"/>
      <c r="H238" s="280"/>
      <c r="I238" s="280"/>
      <c r="J238" s="280"/>
      <c r="K238" s="280"/>
      <c r="L238" s="280"/>
      <c r="M238" s="280"/>
      <c r="N238" s="280"/>
      <c r="O238" s="280"/>
      <c r="P238" s="280"/>
      <c r="Q238" s="280"/>
      <c r="R238" s="280"/>
      <c r="S238" s="280"/>
      <c r="T238" s="280"/>
      <c r="U238" s="280"/>
      <c r="V238" s="280"/>
      <c r="W238" s="280"/>
      <c r="X238" s="280"/>
      <c r="Y238" s="280"/>
      <c r="Z238" s="280"/>
      <c r="AA238" s="280"/>
      <c r="AB238" s="280"/>
      <c r="AK238" s="76"/>
      <c r="AL238" s="76"/>
    </row>
    <row r="239" spans="1:38">
      <c r="A239" s="280"/>
      <c r="B239" s="280"/>
      <c r="C239" s="280"/>
      <c r="D239" s="280"/>
      <c r="E239" s="280"/>
      <c r="F239" s="280"/>
      <c r="G239" s="280"/>
      <c r="H239" s="280"/>
      <c r="I239" s="280"/>
      <c r="J239" s="280"/>
      <c r="K239" s="280"/>
      <c r="L239" s="280"/>
      <c r="M239" s="280"/>
      <c r="N239" s="280"/>
      <c r="O239" s="280"/>
      <c r="P239" s="280"/>
      <c r="Q239" s="280"/>
      <c r="R239" s="280"/>
      <c r="S239" s="280"/>
      <c r="T239" s="280"/>
      <c r="U239" s="280"/>
      <c r="V239" s="280"/>
      <c r="W239" s="280"/>
      <c r="X239" s="280"/>
      <c r="Y239" s="280"/>
      <c r="Z239" s="280"/>
      <c r="AA239" s="280"/>
      <c r="AB239" s="280"/>
      <c r="AK239" s="76"/>
      <c r="AL239" s="76"/>
    </row>
    <row r="240" spans="1:38">
      <c r="A240" s="280"/>
      <c r="B240" s="280"/>
      <c r="C240" s="280"/>
      <c r="D240" s="280"/>
      <c r="E240" s="280"/>
      <c r="F240" s="280"/>
      <c r="G240" s="280"/>
      <c r="H240" s="280"/>
      <c r="I240" s="280"/>
      <c r="J240" s="280"/>
      <c r="K240" s="280"/>
      <c r="L240" s="280"/>
      <c r="M240" s="280"/>
      <c r="N240" s="280"/>
      <c r="O240" s="280"/>
      <c r="P240" s="280"/>
      <c r="Q240" s="280"/>
      <c r="R240" s="280"/>
      <c r="S240" s="280"/>
      <c r="T240" s="280"/>
      <c r="U240" s="280"/>
      <c r="V240" s="280"/>
      <c r="W240" s="280"/>
      <c r="X240" s="280"/>
      <c r="Y240" s="280"/>
      <c r="Z240" s="280"/>
      <c r="AA240" s="280"/>
      <c r="AB240" s="280"/>
      <c r="AK240" s="76"/>
      <c r="AL240" s="76"/>
    </row>
    <row r="241" spans="1:38">
      <c r="A241" s="280"/>
      <c r="B241" s="280"/>
      <c r="C241" s="280"/>
      <c r="D241" s="280"/>
      <c r="E241" s="280"/>
      <c r="F241" s="280"/>
      <c r="G241" s="280"/>
      <c r="H241" s="280"/>
      <c r="I241" s="280"/>
      <c r="J241" s="280"/>
      <c r="K241" s="280"/>
      <c r="L241" s="280"/>
      <c r="M241" s="280"/>
      <c r="N241" s="280"/>
      <c r="O241" s="280"/>
      <c r="P241" s="280"/>
      <c r="Q241" s="280"/>
      <c r="R241" s="280"/>
      <c r="S241" s="280"/>
      <c r="T241" s="280"/>
      <c r="U241" s="280"/>
      <c r="V241" s="280"/>
      <c r="W241" s="280"/>
      <c r="X241" s="280"/>
      <c r="Y241" s="280"/>
      <c r="Z241" s="280"/>
      <c r="AA241" s="280"/>
      <c r="AB241" s="280"/>
      <c r="AK241" s="76"/>
      <c r="AL241" s="76"/>
    </row>
    <row r="242" spans="1:38">
      <c r="A242" s="280"/>
      <c r="B242" s="280"/>
      <c r="C242" s="280"/>
      <c r="D242" s="280"/>
      <c r="E242" s="280"/>
      <c r="F242" s="280"/>
      <c r="G242" s="280"/>
      <c r="H242" s="280"/>
      <c r="I242" s="280"/>
      <c r="J242" s="280"/>
      <c r="K242" s="280"/>
      <c r="L242" s="280"/>
      <c r="M242" s="280"/>
      <c r="N242" s="280"/>
      <c r="O242" s="280"/>
      <c r="P242" s="280"/>
      <c r="Q242" s="280"/>
      <c r="R242" s="280"/>
      <c r="S242" s="280"/>
      <c r="T242" s="280"/>
      <c r="U242" s="280"/>
      <c r="V242" s="280"/>
      <c r="W242" s="280"/>
      <c r="X242" s="280"/>
      <c r="Y242" s="280"/>
      <c r="Z242" s="280"/>
      <c r="AA242" s="280"/>
      <c r="AB242" s="280"/>
      <c r="AK242" s="76"/>
      <c r="AL242" s="76"/>
    </row>
    <row r="243" spans="1:38">
      <c r="A243" s="280"/>
      <c r="B243" s="280"/>
      <c r="C243" s="280"/>
      <c r="D243" s="280"/>
      <c r="E243" s="280"/>
      <c r="F243" s="280"/>
      <c r="G243" s="280"/>
      <c r="H243" s="280"/>
      <c r="I243" s="280"/>
      <c r="J243" s="280"/>
      <c r="K243" s="280"/>
      <c r="L243" s="280"/>
      <c r="M243" s="280"/>
      <c r="N243" s="280"/>
      <c r="O243" s="280"/>
      <c r="P243" s="280"/>
      <c r="Q243" s="280"/>
      <c r="R243" s="280"/>
      <c r="S243" s="280"/>
      <c r="T243" s="280"/>
      <c r="U243" s="280"/>
      <c r="V243" s="280"/>
      <c r="W243" s="280"/>
      <c r="X243" s="280"/>
      <c r="Y243" s="280"/>
      <c r="Z243" s="280"/>
      <c r="AA243" s="280"/>
      <c r="AB243" s="280"/>
      <c r="AK243" s="76"/>
      <c r="AL243" s="76"/>
    </row>
    <row r="244" spans="1:38">
      <c r="A244" s="280"/>
      <c r="B244" s="280"/>
      <c r="C244" s="280"/>
      <c r="D244" s="280"/>
      <c r="E244" s="280"/>
      <c r="F244" s="280"/>
      <c r="G244" s="280"/>
      <c r="H244" s="280"/>
      <c r="I244" s="280"/>
      <c r="J244" s="280"/>
      <c r="K244" s="280"/>
      <c r="L244" s="280"/>
      <c r="M244" s="280"/>
      <c r="N244" s="280"/>
      <c r="O244" s="280"/>
      <c r="P244" s="280"/>
      <c r="Q244" s="280"/>
      <c r="R244" s="280"/>
      <c r="S244" s="280"/>
      <c r="T244" s="280"/>
      <c r="U244" s="280"/>
      <c r="V244" s="280"/>
      <c r="W244" s="280"/>
      <c r="X244" s="280"/>
      <c r="Y244" s="280"/>
      <c r="Z244" s="280"/>
      <c r="AA244" s="280"/>
      <c r="AB244" s="280"/>
      <c r="AK244" s="76"/>
      <c r="AL244" s="76"/>
    </row>
  </sheetData>
  <sheetProtection algorithmName="SHA-512" hashValue="UDpLq4AMSPbsfb9+Ya9W9gn6jnWF3N3GiDzkZbIvny+xknwY8qQDt98W1NISCMt5dJB26kdFW+Ja4WkAVjCMmw==" saltValue="s+0c3LMAd4xJEZ2UAlKYow==" spinCount="100000" sheet="1" objects="1" scenarios="1"/>
  <mergeCells count="260">
    <mergeCell ref="A7:C7"/>
    <mergeCell ref="D7:H7"/>
    <mergeCell ref="I7:M7"/>
    <mergeCell ref="N7:R7"/>
    <mergeCell ref="S7:W7"/>
    <mergeCell ref="X7:AB7"/>
    <mergeCell ref="D2:AB2"/>
    <mergeCell ref="D3:AB3"/>
    <mergeCell ref="D4:AB4"/>
    <mergeCell ref="A1:B4"/>
    <mergeCell ref="W1:X1"/>
    <mergeCell ref="Y1:AB1"/>
    <mergeCell ref="Z11:AA11"/>
    <mergeCell ref="D10:E10"/>
    <mergeCell ref="F10:G10"/>
    <mergeCell ref="I10:J10"/>
    <mergeCell ref="K10:L10"/>
    <mergeCell ref="N10:O10"/>
    <mergeCell ref="P10:Q10"/>
    <mergeCell ref="S10:T10"/>
    <mergeCell ref="U10:V10"/>
    <mergeCell ref="X10:Y10"/>
    <mergeCell ref="D11:E11"/>
    <mergeCell ref="F11:G11"/>
    <mergeCell ref="I11:J11"/>
    <mergeCell ref="K11:L11"/>
    <mergeCell ref="N11:O11"/>
    <mergeCell ref="P11:Q11"/>
    <mergeCell ref="S11:T11"/>
    <mergeCell ref="U11:V11"/>
    <mergeCell ref="X11:Y11"/>
    <mergeCell ref="Z10:AA10"/>
    <mergeCell ref="Z12:AA12"/>
    <mergeCell ref="D13:E13"/>
    <mergeCell ref="F13:G13"/>
    <mergeCell ref="I13:J13"/>
    <mergeCell ref="K13:L13"/>
    <mergeCell ref="N13:O13"/>
    <mergeCell ref="P13:Q13"/>
    <mergeCell ref="S13:T13"/>
    <mergeCell ref="U13:V13"/>
    <mergeCell ref="X13:Y13"/>
    <mergeCell ref="Z13:AA13"/>
    <mergeCell ref="D12:E12"/>
    <mergeCell ref="F12:G12"/>
    <mergeCell ref="I12:J12"/>
    <mergeCell ref="K12:L12"/>
    <mergeCell ref="N12:O12"/>
    <mergeCell ref="P12:Q12"/>
    <mergeCell ref="S12:T12"/>
    <mergeCell ref="U12:V12"/>
    <mergeCell ref="X12:Y12"/>
    <mergeCell ref="Z14:AA14"/>
    <mergeCell ref="D15:E15"/>
    <mergeCell ref="F15:G15"/>
    <mergeCell ref="I15:J15"/>
    <mergeCell ref="K15:L15"/>
    <mergeCell ref="N15:O15"/>
    <mergeCell ref="P15:Q15"/>
    <mergeCell ref="S15:T15"/>
    <mergeCell ref="U15:V15"/>
    <mergeCell ref="X15:Y15"/>
    <mergeCell ref="Z15:AA15"/>
    <mergeCell ref="D14:E14"/>
    <mergeCell ref="F14:G14"/>
    <mergeCell ref="I14:J14"/>
    <mergeCell ref="K14:L14"/>
    <mergeCell ref="N14:O14"/>
    <mergeCell ref="P14:Q14"/>
    <mergeCell ref="S14:T14"/>
    <mergeCell ref="U14:V14"/>
    <mergeCell ref="X14:Y14"/>
    <mergeCell ref="Z16:AA16"/>
    <mergeCell ref="D17:E17"/>
    <mergeCell ref="F17:G17"/>
    <mergeCell ref="I17:J17"/>
    <mergeCell ref="K17:L17"/>
    <mergeCell ref="N17:O17"/>
    <mergeCell ref="P17:Q17"/>
    <mergeCell ref="S17:T17"/>
    <mergeCell ref="U17:V17"/>
    <mergeCell ref="X17:Y17"/>
    <mergeCell ref="Z17:AA17"/>
    <mergeCell ref="D16:E16"/>
    <mergeCell ref="F16:G16"/>
    <mergeCell ref="I16:J16"/>
    <mergeCell ref="K16:L16"/>
    <mergeCell ref="N16:O16"/>
    <mergeCell ref="P16:Q16"/>
    <mergeCell ref="S16:T16"/>
    <mergeCell ref="U16:V16"/>
    <mergeCell ref="X16:Y16"/>
    <mergeCell ref="Z18:AA18"/>
    <mergeCell ref="D19:E19"/>
    <mergeCell ref="F19:G19"/>
    <mergeCell ref="I19:J19"/>
    <mergeCell ref="K19:L19"/>
    <mergeCell ref="N19:O19"/>
    <mergeCell ref="P19:Q19"/>
    <mergeCell ref="S19:T19"/>
    <mergeCell ref="U19:V19"/>
    <mergeCell ref="X19:Y19"/>
    <mergeCell ref="Z19:AA19"/>
    <mergeCell ref="D18:E18"/>
    <mergeCell ref="F18:G18"/>
    <mergeCell ref="I18:J18"/>
    <mergeCell ref="K18:L18"/>
    <mergeCell ref="N18:O18"/>
    <mergeCell ref="P18:Q18"/>
    <mergeCell ref="S18:T18"/>
    <mergeCell ref="U18:V18"/>
    <mergeCell ref="X18:Y18"/>
    <mergeCell ref="Z20:AA20"/>
    <mergeCell ref="D21:E21"/>
    <mergeCell ref="F21:G21"/>
    <mergeCell ref="I21:J21"/>
    <mergeCell ref="K21:L21"/>
    <mergeCell ref="N21:O21"/>
    <mergeCell ref="P21:Q21"/>
    <mergeCell ref="S21:T21"/>
    <mergeCell ref="U21:V21"/>
    <mergeCell ref="X21:Y21"/>
    <mergeCell ref="Z21:AA21"/>
    <mergeCell ref="D20:E20"/>
    <mergeCell ref="F20:G20"/>
    <mergeCell ref="I20:J20"/>
    <mergeCell ref="K20:L20"/>
    <mergeCell ref="N20:O20"/>
    <mergeCell ref="P20:Q20"/>
    <mergeCell ref="S20:T20"/>
    <mergeCell ref="U20:V20"/>
    <mergeCell ref="X20:Y20"/>
    <mergeCell ref="A52:AB52"/>
    <mergeCell ref="A57:B57"/>
    <mergeCell ref="A58:B58"/>
    <mergeCell ref="A59:B59"/>
    <mergeCell ref="A60:B60"/>
    <mergeCell ref="A61:B61"/>
    <mergeCell ref="A62:B62"/>
    <mergeCell ref="A63:B63"/>
    <mergeCell ref="A43:B43"/>
    <mergeCell ref="A44:B44"/>
    <mergeCell ref="D53:H53"/>
    <mergeCell ref="I53:M53"/>
    <mergeCell ref="N53:R53"/>
    <mergeCell ref="A45:B45"/>
    <mergeCell ref="A46:B46"/>
    <mergeCell ref="A47:B47"/>
    <mergeCell ref="A48:B48"/>
    <mergeCell ref="A49:B49"/>
    <mergeCell ref="A50:B50"/>
    <mergeCell ref="A51:B51"/>
    <mergeCell ref="S53:W53"/>
    <mergeCell ref="X53:AB53"/>
    <mergeCell ref="A55:B55"/>
    <mergeCell ref="A56:B56"/>
    <mergeCell ref="F68:G68"/>
    <mergeCell ref="K68:L68"/>
    <mergeCell ref="P68:Q68"/>
    <mergeCell ref="U68:V68"/>
    <mergeCell ref="Z68:AA68"/>
    <mergeCell ref="F69:G69"/>
    <mergeCell ref="K69:L69"/>
    <mergeCell ref="P69:Q69"/>
    <mergeCell ref="U69:V69"/>
    <mergeCell ref="Z69:AA69"/>
    <mergeCell ref="F70:G70"/>
    <mergeCell ref="K70:L70"/>
    <mergeCell ref="P70:Q70"/>
    <mergeCell ref="U70:V70"/>
    <mergeCell ref="Z70:AA70"/>
    <mergeCell ref="F71:G71"/>
    <mergeCell ref="K71:L71"/>
    <mergeCell ref="P71:Q71"/>
    <mergeCell ref="U71:V71"/>
    <mergeCell ref="Z71:AA71"/>
    <mergeCell ref="F72:G72"/>
    <mergeCell ref="K72:L72"/>
    <mergeCell ref="P72:Q72"/>
    <mergeCell ref="U72:V72"/>
    <mergeCell ref="Z72:AA72"/>
    <mergeCell ref="F75:G75"/>
    <mergeCell ref="K75:L75"/>
    <mergeCell ref="P75:Q75"/>
    <mergeCell ref="U75:V75"/>
    <mergeCell ref="Z75:AA75"/>
    <mergeCell ref="F73:G73"/>
    <mergeCell ref="K73:L73"/>
    <mergeCell ref="P73:Q73"/>
    <mergeCell ref="U73:V73"/>
    <mergeCell ref="Z73:AA73"/>
    <mergeCell ref="F74:G74"/>
    <mergeCell ref="K74:L74"/>
    <mergeCell ref="P74:Q74"/>
    <mergeCell ref="U74:V74"/>
    <mergeCell ref="Z74:AA74"/>
    <mergeCell ref="X8:AB8"/>
    <mergeCell ref="AC8:AG8"/>
    <mergeCell ref="D9:E9"/>
    <mergeCell ref="F9:G9"/>
    <mergeCell ref="I9:J9"/>
    <mergeCell ref="K9:L9"/>
    <mergeCell ref="N9:O9"/>
    <mergeCell ref="P9:Q9"/>
    <mergeCell ref="S9:T9"/>
    <mergeCell ref="U9:V9"/>
    <mergeCell ref="X9:Y9"/>
    <mergeCell ref="Z9:AA9"/>
    <mergeCell ref="D8:H8"/>
    <mergeCell ref="I8:M8"/>
    <mergeCell ref="N8:R8"/>
    <mergeCell ref="S8:W8"/>
    <mergeCell ref="A24:AB24"/>
    <mergeCell ref="D25:H25"/>
    <mergeCell ref="I25:M25"/>
    <mergeCell ref="N25:R25"/>
    <mergeCell ref="S25:W25"/>
    <mergeCell ref="X25:AB25"/>
    <mergeCell ref="A40:AB40"/>
    <mergeCell ref="D41:H41"/>
    <mergeCell ref="I41:M41"/>
    <mergeCell ref="N41:R41"/>
    <mergeCell ref="S41:W41"/>
    <mergeCell ref="X41:AB41"/>
    <mergeCell ref="P23:Q23"/>
    <mergeCell ref="S23:T23"/>
    <mergeCell ref="U23:V23"/>
    <mergeCell ref="X23:Y23"/>
    <mergeCell ref="Z23:AA23"/>
    <mergeCell ref="Z22:AA22"/>
    <mergeCell ref="D23:E23"/>
    <mergeCell ref="F23:G23"/>
    <mergeCell ref="I23:J23"/>
    <mergeCell ref="K23:L23"/>
    <mergeCell ref="N23:O23"/>
    <mergeCell ref="D22:E22"/>
    <mergeCell ref="F22:G22"/>
    <mergeCell ref="I22:J22"/>
    <mergeCell ref="K22:L22"/>
    <mergeCell ref="N22:O22"/>
    <mergeCell ref="P22:Q22"/>
    <mergeCell ref="S22:T22"/>
    <mergeCell ref="U22:V22"/>
    <mergeCell ref="X22:Y22"/>
    <mergeCell ref="F67:G67"/>
    <mergeCell ref="K67:L67"/>
    <mergeCell ref="P67:Q67"/>
    <mergeCell ref="U67:V67"/>
    <mergeCell ref="Z67:AA67"/>
    <mergeCell ref="A64:AB64"/>
    <mergeCell ref="D65:H65"/>
    <mergeCell ref="I65:M65"/>
    <mergeCell ref="N65:R65"/>
    <mergeCell ref="S65:W65"/>
    <mergeCell ref="X65:AB65"/>
    <mergeCell ref="F66:G66"/>
    <mergeCell ref="K66:L66"/>
    <mergeCell ref="P66:Q66"/>
    <mergeCell ref="U66:V66"/>
    <mergeCell ref="Z66:AA66"/>
  </mergeCells>
  <dataValidations count="1">
    <dataValidation type="list" allowBlank="1" showInputMessage="1" showErrorMessage="1" sqref="O5:P5" xr:uid="{280D9019-E6A7-45F6-91FA-0D9FC29FDD01}">
      <formula1>#REF!</formula1>
    </dataValidation>
  </dataValidations>
  <hyperlinks>
    <hyperlink ref="A1:A4" r:id="rId1" display="Click to Convert Percent Effort to Calendar Months " xr:uid="{718A0D29-5E2E-4F2A-AA99-4C34CD06F539}"/>
  </hyperlinks>
  <pageMargins left="0.8" right="0.8" top="0.8" bottom="0.8" header="0.3" footer="0.3"/>
  <pageSetup scale="42" fitToHeight="0" orientation="landscape" r:id="rId2"/>
  <headerFooter>
    <oddFooter>&amp;CFY2022</oddFooter>
  </headerFooter>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64337-3403-45D3-A5CD-7361F59CA09E}">
  <sheetPr>
    <pageSetUpPr fitToPage="1"/>
  </sheetPr>
  <dimension ref="A1:AG125"/>
  <sheetViews>
    <sheetView zoomScaleNormal="100" workbookViewId="0">
      <pane xSplit="3" ySplit="7" topLeftCell="D8" activePane="bottomRight" state="frozen"/>
      <selection pane="topRight" activeCell="D1" sqref="D1"/>
      <selection pane="bottomLeft" activeCell="A10" sqref="A10"/>
      <selection pane="bottomRight" activeCell="Q32" sqref="Q32"/>
    </sheetView>
  </sheetViews>
  <sheetFormatPr defaultColWidth="8.88671875" defaultRowHeight="14.4"/>
  <cols>
    <col min="1" max="1" width="17.33203125" customWidth="1"/>
    <col min="2" max="2" width="6.88671875" customWidth="1"/>
    <col min="3" max="3" width="14.6640625" hidden="1" customWidth="1"/>
    <col min="4" max="6" width="9.6640625" customWidth="1"/>
    <col min="7" max="7" width="16.6640625" style="95" hidden="1" customWidth="1"/>
    <col min="8" max="10" width="9.6640625" customWidth="1"/>
    <col min="11" max="11" width="16.6640625" style="95" hidden="1" customWidth="1"/>
    <col min="12" max="14" width="9.6640625" customWidth="1"/>
    <col min="15" max="15" width="16.6640625" style="95" hidden="1" customWidth="1"/>
    <col min="16" max="18" width="9.6640625" customWidth="1"/>
    <col min="19" max="19" width="16.6640625" style="95" hidden="1" customWidth="1"/>
    <col min="20" max="22" width="9.6640625" customWidth="1"/>
    <col min="23" max="23" width="16.6640625" style="233" hidden="1" customWidth="1"/>
    <col min="24" max="26" width="12.5546875" style="76" bestFit="1" customWidth="1"/>
    <col min="27" max="28" width="12.5546875" style="76" hidden="1" customWidth="1"/>
    <col min="29" max="29" width="9.109375" style="76" customWidth="1"/>
    <col min="30" max="32" width="9.109375" style="69" customWidth="1"/>
    <col min="33" max="33" width="9.109375" style="75" customWidth="1"/>
    <col min="34" max="16384" width="8.88671875" style="70"/>
  </cols>
  <sheetData>
    <row r="1" spans="1:33" s="75" customFormat="1" ht="15.75" customHeight="1">
      <c r="A1" s="528" t="s">
        <v>0</v>
      </c>
      <c r="B1" s="260"/>
      <c r="C1" s="338"/>
      <c r="D1" s="260" t="str">
        <f>'Cover Page'!$E$6</f>
        <v>FY2025</v>
      </c>
      <c r="E1" s="261" t="s">
        <v>423</v>
      </c>
      <c r="F1" s="261"/>
      <c r="G1" s="339"/>
      <c r="H1" s="261"/>
      <c r="I1" s="261"/>
      <c r="J1" s="261"/>
      <c r="K1" s="339"/>
      <c r="L1" s="261"/>
      <c r="M1" s="261"/>
      <c r="N1" s="261" t="s">
        <v>313</v>
      </c>
      <c r="O1" s="261"/>
      <c r="P1" s="262" t="str">
        <f>IF('Cover Page'!$I$15=0,"Cover Page Not Completed",'Cover Page'!$I$15)</f>
        <v>Cover Page Not Completed</v>
      </c>
      <c r="Q1" s="261"/>
      <c r="R1" s="261"/>
      <c r="S1" s="338"/>
      <c r="T1" s="338"/>
      <c r="U1" s="338"/>
      <c r="V1" s="262"/>
      <c r="W1" s="229"/>
      <c r="X1" s="229"/>
      <c r="Y1" s="229"/>
      <c r="Z1" s="76"/>
      <c r="AA1" s="70" t="s">
        <v>424</v>
      </c>
      <c r="AB1" s="70" t="s">
        <v>422</v>
      </c>
      <c r="AC1" s="76"/>
      <c r="AD1" s="69"/>
      <c r="AE1" s="69"/>
      <c r="AF1" s="69"/>
    </row>
    <row r="2" spans="1:33" s="75" customFormat="1" ht="15.6">
      <c r="A2" s="528"/>
      <c r="B2" s="264"/>
      <c r="C2" s="338"/>
      <c r="D2" s="264" t="s">
        <v>1</v>
      </c>
      <c r="E2" s="340" t="str">
        <f>IF('Cover Page'!$C$10=0,"Cover Page Not Completed",'Cover Page'!$C$10)</f>
        <v>Cover Page Not Completed</v>
      </c>
      <c r="F2" s="340"/>
      <c r="G2" s="340"/>
      <c r="H2" s="340"/>
      <c r="I2" s="340"/>
      <c r="J2" s="340"/>
      <c r="K2" s="340"/>
      <c r="L2" s="340"/>
      <c r="M2" s="340"/>
      <c r="N2" s="340"/>
      <c r="O2" s="340"/>
      <c r="P2" s="340"/>
      <c r="Q2" s="340"/>
      <c r="R2" s="340"/>
      <c r="S2" s="340"/>
      <c r="T2" s="340"/>
      <c r="U2" s="340"/>
      <c r="V2" s="340"/>
      <c r="W2" s="240"/>
      <c r="X2" s="76"/>
      <c r="Y2" s="76"/>
      <c r="Z2" s="76"/>
      <c r="AA2" s="70" t="s">
        <v>75</v>
      </c>
      <c r="AB2" s="70" t="s">
        <v>409</v>
      </c>
      <c r="AC2" s="76"/>
      <c r="AD2" s="69"/>
      <c r="AE2" s="69"/>
      <c r="AF2" s="69"/>
    </row>
    <row r="3" spans="1:33" s="75" customFormat="1" ht="15.6">
      <c r="A3" s="528"/>
      <c r="B3" s="264"/>
      <c r="C3" s="338"/>
      <c r="D3" s="264" t="s">
        <v>2</v>
      </c>
      <c r="E3" s="340" t="str">
        <f>IF('Cover Page'!$C$11=0,"Cover Page Not Completed",'Cover Page'!$C$11)</f>
        <v>Cover Page Not Completed</v>
      </c>
      <c r="F3" s="340"/>
      <c r="G3" s="340"/>
      <c r="H3" s="340"/>
      <c r="I3" s="340"/>
      <c r="J3" s="340"/>
      <c r="K3" s="340"/>
      <c r="L3" s="340"/>
      <c r="M3" s="340"/>
      <c r="N3" s="340"/>
      <c r="O3" s="340"/>
      <c r="P3" s="340"/>
      <c r="Q3" s="340"/>
      <c r="R3" s="340"/>
      <c r="S3" s="340"/>
      <c r="T3" s="340"/>
      <c r="U3" s="340"/>
      <c r="V3" s="340"/>
      <c r="W3" s="240"/>
      <c r="X3" s="76"/>
      <c r="Y3" s="76"/>
      <c r="Z3" s="76"/>
      <c r="AA3" s="70" t="s">
        <v>414</v>
      </c>
      <c r="AB3" s="70" t="s">
        <v>410</v>
      </c>
      <c r="AC3" s="76"/>
      <c r="AD3" s="69"/>
      <c r="AE3" s="69"/>
      <c r="AF3" s="69"/>
    </row>
    <row r="4" spans="1:33" s="75" customFormat="1" ht="15.6">
      <c r="A4" s="528"/>
      <c r="B4" s="264"/>
      <c r="C4" s="338"/>
      <c r="D4" s="264" t="s">
        <v>3</v>
      </c>
      <c r="E4" s="340" t="str">
        <f>IF('Cover Page'!$C$12=0,"Cover Page Not Completed",'Cover Page'!$C$12)</f>
        <v>Cover Page Not Completed</v>
      </c>
      <c r="F4" s="340"/>
      <c r="G4" s="340"/>
      <c r="H4" s="340"/>
      <c r="I4" s="340"/>
      <c r="J4" s="340"/>
      <c r="K4" s="340"/>
      <c r="L4" s="340"/>
      <c r="M4" s="340"/>
      <c r="N4" s="340"/>
      <c r="O4" s="340"/>
      <c r="P4" s="340"/>
      <c r="Q4" s="340"/>
      <c r="R4" s="340"/>
      <c r="S4" s="340"/>
      <c r="T4" s="340"/>
      <c r="U4" s="340"/>
      <c r="V4" s="340"/>
      <c r="W4" s="240"/>
      <c r="X4" s="76"/>
      <c r="Y4" s="76"/>
      <c r="Z4" s="76"/>
      <c r="AA4" s="70" t="s">
        <v>415</v>
      </c>
      <c r="AB4" s="253" t="s">
        <v>411</v>
      </c>
      <c r="AC4" s="76"/>
      <c r="AD4" s="69"/>
      <c r="AE4" s="69"/>
      <c r="AF4" s="69"/>
    </row>
    <row r="5" spans="1:33" s="102" customFormat="1" ht="15.6">
      <c r="A5" s="341"/>
      <c r="B5" s="266"/>
      <c r="C5" s="266"/>
      <c r="D5" s="266"/>
      <c r="E5" s="266"/>
      <c r="F5" s="266"/>
      <c r="G5" s="266"/>
      <c r="H5" s="266"/>
      <c r="I5" s="267"/>
      <c r="J5" s="269"/>
      <c r="K5" s="342"/>
      <c r="L5" s="270"/>
      <c r="M5" s="266"/>
      <c r="N5" s="266"/>
      <c r="O5" s="271"/>
      <c r="P5" s="272" t="s">
        <v>4</v>
      </c>
      <c r="Q5" s="266"/>
      <c r="R5" s="267"/>
      <c r="S5" s="343"/>
      <c r="T5" s="267"/>
      <c r="U5" s="267"/>
      <c r="V5" s="267"/>
      <c r="W5" s="234"/>
      <c r="X5" s="76"/>
      <c r="Y5" s="76"/>
      <c r="Z5" s="76"/>
      <c r="AA5" s="70" t="s">
        <v>416</v>
      </c>
      <c r="AB5" s="70"/>
      <c r="AC5" s="76"/>
      <c r="AD5" s="69"/>
      <c r="AE5" s="69"/>
      <c r="AF5" s="69"/>
    </row>
    <row r="6" spans="1:33" s="71" customFormat="1" ht="15" thickBot="1">
      <c r="A6" s="273"/>
      <c r="B6" s="273"/>
      <c r="C6" s="273"/>
      <c r="D6" s="273"/>
      <c r="E6" s="273"/>
      <c r="F6" s="274"/>
      <c r="G6" s="344"/>
      <c r="H6" s="273"/>
      <c r="I6" s="276"/>
      <c r="J6" s="274"/>
      <c r="K6" s="344"/>
      <c r="L6" s="277"/>
      <c r="M6" s="273"/>
      <c r="N6" s="274"/>
      <c r="O6" s="344"/>
      <c r="P6" s="272"/>
      <c r="Q6" s="278"/>
      <c r="R6" s="274"/>
      <c r="S6" s="344"/>
      <c r="T6" s="276"/>
      <c r="U6" s="276"/>
      <c r="V6" s="274"/>
      <c r="W6" s="231"/>
      <c r="X6" s="227"/>
      <c r="Y6" s="227"/>
      <c r="Z6" s="76"/>
      <c r="AA6" s="70" t="s">
        <v>417</v>
      </c>
      <c r="AB6" s="76"/>
      <c r="AC6" s="76"/>
      <c r="AD6" s="69"/>
      <c r="AE6" s="69"/>
      <c r="AF6" s="69"/>
    </row>
    <row r="7" spans="1:33" ht="39.9" customHeight="1">
      <c r="A7" s="532" t="s">
        <v>5</v>
      </c>
      <c r="B7" s="533"/>
      <c r="C7" s="533"/>
      <c r="D7" s="497" t="str">
        <f>IF('Cover Page'!D29="","Period 1",CONCATENATE("Period 1",CHAR(10)&amp;TEXT('Cover Page'!$D$29,"mm/dd/yy")," - ",TEXT('Cover Page'!$G$29,"mm/dd/yy")))</f>
        <v>Period 1</v>
      </c>
      <c r="E7" s="498"/>
      <c r="F7" s="498"/>
      <c r="G7" s="499"/>
      <c r="H7" s="497" t="str">
        <f>IF('Cover Page'!D30="","Period 2",CONCATENATE("Period 2",CHAR(10)&amp;TEXT('Cover Page'!$D$30,"mm/dd/yy")," - ",TEXT('Cover Page'!$G$30,"mm/dd/yy")))</f>
        <v>Period 2</v>
      </c>
      <c r="I7" s="498"/>
      <c r="J7" s="498"/>
      <c r="K7" s="499"/>
      <c r="L7" s="497" t="str">
        <f>IF('Cover Page'!D31="","Period 3",CONCATENATE("Period 3",CHAR(10)&amp;TEXT('Cover Page'!$D$31,"mm/dd/yy")," - ",TEXT('Cover Page'!$G$31,"mm/dd/yy")))</f>
        <v>Period 3</v>
      </c>
      <c r="M7" s="498"/>
      <c r="N7" s="498"/>
      <c r="O7" s="499"/>
      <c r="P7" s="497" t="str">
        <f>IF('Cover Page'!D32="","Period 4",CONCATENATE("Period 4",CHAR(10)&amp;TEXT('Cover Page'!$D$32,"mm/dd/yy")," - ",TEXT('Cover Page'!$G$32,"mm/dd/yy")))</f>
        <v>Period 4</v>
      </c>
      <c r="Q7" s="498"/>
      <c r="R7" s="498"/>
      <c r="S7" s="499"/>
      <c r="T7" s="529" t="str">
        <f>IF('Cover Page'!D33="","Period 5",CONCATENATE("Period 5",CHAR(10)&amp;TEXT('Cover Page'!$D$33,"mm/dd/yy")," - ",TEXT('Cover Page'!$G$33,"mm/dd/yy")))</f>
        <v>Period 5</v>
      </c>
      <c r="U7" s="530"/>
      <c r="V7" s="530"/>
      <c r="W7" s="531"/>
      <c r="AB7" s="85"/>
      <c r="AC7" s="85"/>
      <c r="AD7" s="79"/>
      <c r="AE7" s="79"/>
      <c r="AF7" s="79"/>
      <c r="AG7" s="70"/>
    </row>
    <row r="8" spans="1:33" s="252" customFormat="1" ht="26.1" customHeight="1" thickBot="1">
      <c r="A8" s="345" t="s">
        <v>16</v>
      </c>
      <c r="B8" s="346" t="s">
        <v>68</v>
      </c>
      <c r="C8" s="347" t="s">
        <v>12</v>
      </c>
      <c r="D8" s="348" t="s">
        <v>405</v>
      </c>
      <c r="E8" s="349" t="s">
        <v>406</v>
      </c>
      <c r="F8" s="349" t="s">
        <v>407</v>
      </c>
      <c r="G8" s="350" t="s">
        <v>408</v>
      </c>
      <c r="H8" s="348" t="s">
        <v>405</v>
      </c>
      <c r="I8" s="349" t="s">
        <v>406</v>
      </c>
      <c r="J8" s="349" t="s">
        <v>407</v>
      </c>
      <c r="K8" s="350" t="s">
        <v>408</v>
      </c>
      <c r="L8" s="348" t="s">
        <v>405</v>
      </c>
      <c r="M8" s="349" t="s">
        <v>406</v>
      </c>
      <c r="N8" s="349" t="s">
        <v>407</v>
      </c>
      <c r="O8" s="350" t="s">
        <v>408</v>
      </c>
      <c r="P8" s="348" t="s">
        <v>405</v>
      </c>
      <c r="Q8" s="349" t="s">
        <v>406</v>
      </c>
      <c r="R8" s="349" t="s">
        <v>407</v>
      </c>
      <c r="S8" s="350" t="s">
        <v>408</v>
      </c>
      <c r="T8" s="348" t="s">
        <v>405</v>
      </c>
      <c r="U8" s="349" t="s">
        <v>406</v>
      </c>
      <c r="V8" s="349" t="s">
        <v>407</v>
      </c>
      <c r="W8" s="249" t="s">
        <v>408</v>
      </c>
      <c r="X8" s="250"/>
      <c r="Y8" s="250"/>
      <c r="Z8" s="250"/>
      <c r="AA8" s="250"/>
      <c r="AB8" s="250"/>
      <c r="AC8" s="250"/>
      <c r="AD8" s="251"/>
      <c r="AE8" s="251"/>
      <c r="AF8" s="251"/>
    </row>
    <row r="9" spans="1:33" s="75" customFormat="1">
      <c r="A9" s="191" t="s">
        <v>16</v>
      </c>
      <c r="B9" s="192" t="s">
        <v>424</v>
      </c>
      <c r="C9" s="351">
        <v>0</v>
      </c>
      <c r="D9" s="352">
        <v>0</v>
      </c>
      <c r="E9" s="353">
        <v>0</v>
      </c>
      <c r="F9" s="353">
        <v>0</v>
      </c>
      <c r="G9" s="354" t="s">
        <v>422</v>
      </c>
      <c r="H9" s="352">
        <v>0</v>
      </c>
      <c r="I9" s="353">
        <v>0</v>
      </c>
      <c r="J9" s="353">
        <v>0</v>
      </c>
      <c r="K9" s="354" t="s">
        <v>422</v>
      </c>
      <c r="L9" s="352">
        <v>0</v>
      </c>
      <c r="M9" s="353">
        <v>0</v>
      </c>
      <c r="N9" s="353">
        <v>0</v>
      </c>
      <c r="O9" s="354" t="s">
        <v>422</v>
      </c>
      <c r="P9" s="352">
        <v>0</v>
      </c>
      <c r="Q9" s="353">
        <v>0</v>
      </c>
      <c r="R9" s="353">
        <v>0</v>
      </c>
      <c r="S9" s="354" t="s">
        <v>422</v>
      </c>
      <c r="T9" s="352">
        <v>0</v>
      </c>
      <c r="U9" s="353">
        <v>0</v>
      </c>
      <c r="V9" s="353">
        <v>0</v>
      </c>
      <c r="W9" s="235" t="s">
        <v>422</v>
      </c>
      <c r="X9" s="227"/>
      <c r="Y9" s="227"/>
      <c r="Z9" s="227"/>
      <c r="AA9" s="227"/>
      <c r="AB9" s="227"/>
      <c r="AC9" s="76"/>
      <c r="AD9" s="69"/>
      <c r="AE9" s="69"/>
      <c r="AF9" s="69"/>
    </row>
    <row r="10" spans="1:33" s="75" customFormat="1">
      <c r="A10" s="193" t="s">
        <v>16</v>
      </c>
      <c r="B10" s="220" t="s">
        <v>424</v>
      </c>
      <c r="C10" s="355">
        <v>0</v>
      </c>
      <c r="D10" s="356">
        <v>0</v>
      </c>
      <c r="E10" s="357">
        <v>0</v>
      </c>
      <c r="F10" s="357">
        <v>0</v>
      </c>
      <c r="G10" s="358" t="s">
        <v>422</v>
      </c>
      <c r="H10" s="356">
        <v>0</v>
      </c>
      <c r="I10" s="357">
        <v>0</v>
      </c>
      <c r="J10" s="357">
        <v>0</v>
      </c>
      <c r="K10" s="358" t="s">
        <v>422</v>
      </c>
      <c r="L10" s="356">
        <v>0</v>
      </c>
      <c r="M10" s="357">
        <v>0</v>
      </c>
      <c r="N10" s="357">
        <v>0</v>
      </c>
      <c r="O10" s="358" t="s">
        <v>422</v>
      </c>
      <c r="P10" s="356">
        <v>0</v>
      </c>
      <c r="Q10" s="357">
        <v>0</v>
      </c>
      <c r="R10" s="357">
        <v>0</v>
      </c>
      <c r="S10" s="358" t="s">
        <v>422</v>
      </c>
      <c r="T10" s="356">
        <v>0</v>
      </c>
      <c r="U10" s="357">
        <v>0</v>
      </c>
      <c r="V10" s="357">
        <v>0</v>
      </c>
      <c r="W10" s="236" t="s">
        <v>422</v>
      </c>
      <c r="X10" s="227"/>
      <c r="Y10" s="227"/>
      <c r="Z10" s="227"/>
      <c r="AA10" s="227"/>
      <c r="AB10" s="227"/>
      <c r="AC10" s="76"/>
      <c r="AD10" s="69"/>
      <c r="AE10" s="69"/>
      <c r="AF10" s="69"/>
    </row>
    <row r="11" spans="1:33" s="75" customFormat="1">
      <c r="A11" s="193" t="s">
        <v>16</v>
      </c>
      <c r="B11" s="220" t="s">
        <v>424</v>
      </c>
      <c r="C11" s="355">
        <v>0</v>
      </c>
      <c r="D11" s="356">
        <v>0</v>
      </c>
      <c r="E11" s="357">
        <v>0</v>
      </c>
      <c r="F11" s="357">
        <v>0</v>
      </c>
      <c r="G11" s="358" t="s">
        <v>422</v>
      </c>
      <c r="H11" s="356">
        <v>0</v>
      </c>
      <c r="I11" s="357">
        <v>0</v>
      </c>
      <c r="J11" s="357">
        <v>0</v>
      </c>
      <c r="K11" s="358" t="s">
        <v>422</v>
      </c>
      <c r="L11" s="356">
        <v>0</v>
      </c>
      <c r="M11" s="357">
        <v>0</v>
      </c>
      <c r="N11" s="357">
        <v>0</v>
      </c>
      <c r="O11" s="358" t="s">
        <v>422</v>
      </c>
      <c r="P11" s="356">
        <v>0</v>
      </c>
      <c r="Q11" s="357">
        <v>0</v>
      </c>
      <c r="R11" s="357">
        <v>0</v>
      </c>
      <c r="S11" s="358" t="s">
        <v>422</v>
      </c>
      <c r="T11" s="356">
        <v>0</v>
      </c>
      <c r="U11" s="357">
        <v>0</v>
      </c>
      <c r="V11" s="357">
        <v>0</v>
      </c>
      <c r="W11" s="236" t="s">
        <v>422</v>
      </c>
      <c r="X11" s="227"/>
      <c r="Y11" s="227"/>
      <c r="Z11" s="227"/>
      <c r="AA11" s="227"/>
      <c r="AB11" s="227"/>
      <c r="AC11" s="76"/>
      <c r="AD11" s="69"/>
      <c r="AE11" s="69"/>
      <c r="AF11" s="69"/>
    </row>
    <row r="12" spans="1:33" s="75" customFormat="1">
      <c r="A12" s="193" t="s">
        <v>16</v>
      </c>
      <c r="B12" s="220" t="s">
        <v>424</v>
      </c>
      <c r="C12" s="355">
        <v>0</v>
      </c>
      <c r="D12" s="356">
        <v>0</v>
      </c>
      <c r="E12" s="357">
        <v>0</v>
      </c>
      <c r="F12" s="357">
        <v>0</v>
      </c>
      <c r="G12" s="358" t="s">
        <v>422</v>
      </c>
      <c r="H12" s="356">
        <v>0</v>
      </c>
      <c r="I12" s="357">
        <v>0</v>
      </c>
      <c r="J12" s="357">
        <v>0</v>
      </c>
      <c r="K12" s="358" t="s">
        <v>422</v>
      </c>
      <c r="L12" s="356">
        <v>0</v>
      </c>
      <c r="M12" s="357">
        <v>0</v>
      </c>
      <c r="N12" s="357">
        <v>0</v>
      </c>
      <c r="O12" s="358" t="s">
        <v>422</v>
      </c>
      <c r="P12" s="356">
        <v>0</v>
      </c>
      <c r="Q12" s="357">
        <v>0</v>
      </c>
      <c r="R12" s="357">
        <v>0</v>
      </c>
      <c r="S12" s="358" t="s">
        <v>422</v>
      </c>
      <c r="T12" s="356">
        <v>0</v>
      </c>
      <c r="U12" s="357">
        <v>0</v>
      </c>
      <c r="V12" s="357">
        <v>0</v>
      </c>
      <c r="W12" s="236" t="s">
        <v>422</v>
      </c>
      <c r="X12" s="227"/>
      <c r="Y12" s="227"/>
      <c r="Z12" s="227"/>
      <c r="AA12" s="227"/>
      <c r="AB12" s="227"/>
      <c r="AC12" s="76"/>
      <c r="AD12" s="69"/>
      <c r="AE12" s="69"/>
      <c r="AF12" s="69"/>
    </row>
    <row r="13" spans="1:33" s="75" customFormat="1">
      <c r="A13" s="193" t="s">
        <v>16</v>
      </c>
      <c r="B13" s="220" t="s">
        <v>424</v>
      </c>
      <c r="C13" s="355">
        <v>0</v>
      </c>
      <c r="D13" s="356">
        <v>0</v>
      </c>
      <c r="E13" s="357">
        <v>0</v>
      </c>
      <c r="F13" s="357">
        <v>0</v>
      </c>
      <c r="G13" s="358" t="s">
        <v>422</v>
      </c>
      <c r="H13" s="356">
        <v>0</v>
      </c>
      <c r="I13" s="357">
        <v>0</v>
      </c>
      <c r="J13" s="357">
        <v>0</v>
      </c>
      <c r="K13" s="358" t="s">
        <v>422</v>
      </c>
      <c r="L13" s="356">
        <v>0</v>
      </c>
      <c r="M13" s="357">
        <v>0</v>
      </c>
      <c r="N13" s="357">
        <v>0</v>
      </c>
      <c r="O13" s="358" t="s">
        <v>422</v>
      </c>
      <c r="P13" s="356">
        <v>0</v>
      </c>
      <c r="Q13" s="357">
        <v>0</v>
      </c>
      <c r="R13" s="357">
        <v>0</v>
      </c>
      <c r="S13" s="358" t="s">
        <v>422</v>
      </c>
      <c r="T13" s="356">
        <v>0</v>
      </c>
      <c r="U13" s="357">
        <v>0</v>
      </c>
      <c r="V13" s="357">
        <v>0</v>
      </c>
      <c r="W13" s="236" t="s">
        <v>422</v>
      </c>
      <c r="X13" s="227"/>
      <c r="Y13" s="227"/>
      <c r="Z13" s="227"/>
      <c r="AA13" s="227"/>
      <c r="AB13" s="227"/>
      <c r="AC13" s="76"/>
      <c r="AD13" s="69"/>
      <c r="AE13" s="69"/>
      <c r="AF13" s="69"/>
    </row>
    <row r="14" spans="1:33" s="75" customFormat="1">
      <c r="A14" s="193" t="s">
        <v>16</v>
      </c>
      <c r="B14" s="220" t="s">
        <v>424</v>
      </c>
      <c r="C14" s="355">
        <v>0</v>
      </c>
      <c r="D14" s="356">
        <v>0</v>
      </c>
      <c r="E14" s="357">
        <v>0</v>
      </c>
      <c r="F14" s="357">
        <v>0</v>
      </c>
      <c r="G14" s="358" t="s">
        <v>422</v>
      </c>
      <c r="H14" s="356">
        <v>0</v>
      </c>
      <c r="I14" s="357">
        <v>0</v>
      </c>
      <c r="J14" s="357">
        <v>0</v>
      </c>
      <c r="K14" s="358" t="s">
        <v>422</v>
      </c>
      <c r="L14" s="356">
        <v>0</v>
      </c>
      <c r="M14" s="357">
        <v>0</v>
      </c>
      <c r="N14" s="357">
        <v>0</v>
      </c>
      <c r="O14" s="358" t="s">
        <v>422</v>
      </c>
      <c r="P14" s="356">
        <v>0</v>
      </c>
      <c r="Q14" s="357">
        <v>0</v>
      </c>
      <c r="R14" s="357">
        <v>0</v>
      </c>
      <c r="S14" s="358" t="s">
        <v>422</v>
      </c>
      <c r="T14" s="356">
        <v>0</v>
      </c>
      <c r="U14" s="357">
        <v>0</v>
      </c>
      <c r="V14" s="357">
        <v>0</v>
      </c>
      <c r="W14" s="236" t="s">
        <v>422</v>
      </c>
      <c r="X14" s="227"/>
      <c r="Y14" s="227"/>
      <c r="Z14" s="227"/>
      <c r="AA14" s="227"/>
      <c r="AB14" s="227"/>
      <c r="AC14" s="76"/>
      <c r="AD14" s="69"/>
      <c r="AE14" s="69"/>
      <c r="AF14" s="69"/>
    </row>
    <row r="15" spans="1:33" s="75" customFormat="1">
      <c r="A15" s="193" t="s">
        <v>16</v>
      </c>
      <c r="B15" s="220" t="s">
        <v>424</v>
      </c>
      <c r="C15" s="355">
        <v>0</v>
      </c>
      <c r="D15" s="356">
        <v>0</v>
      </c>
      <c r="E15" s="357">
        <v>0</v>
      </c>
      <c r="F15" s="357">
        <v>0</v>
      </c>
      <c r="G15" s="358" t="s">
        <v>422</v>
      </c>
      <c r="H15" s="356">
        <v>0</v>
      </c>
      <c r="I15" s="357">
        <v>0</v>
      </c>
      <c r="J15" s="357">
        <v>0</v>
      </c>
      <c r="K15" s="358" t="s">
        <v>422</v>
      </c>
      <c r="L15" s="356">
        <v>0</v>
      </c>
      <c r="M15" s="357">
        <v>0</v>
      </c>
      <c r="N15" s="357">
        <v>0</v>
      </c>
      <c r="O15" s="358" t="s">
        <v>422</v>
      </c>
      <c r="P15" s="356">
        <v>0</v>
      </c>
      <c r="Q15" s="357">
        <v>0</v>
      </c>
      <c r="R15" s="357">
        <v>0</v>
      </c>
      <c r="S15" s="358" t="s">
        <v>422</v>
      </c>
      <c r="T15" s="356">
        <v>0</v>
      </c>
      <c r="U15" s="357">
        <v>0</v>
      </c>
      <c r="V15" s="357">
        <v>0</v>
      </c>
      <c r="W15" s="236" t="s">
        <v>422</v>
      </c>
      <c r="X15" s="227"/>
      <c r="Y15" s="227"/>
      <c r="Z15" s="227"/>
      <c r="AA15" s="227"/>
      <c r="AB15" s="227"/>
      <c r="AC15" s="76"/>
      <c r="AD15" s="69"/>
      <c r="AE15" s="69"/>
      <c r="AF15" s="69"/>
    </row>
    <row r="16" spans="1:33" s="76" customFormat="1">
      <c r="A16" s="193" t="s">
        <v>16</v>
      </c>
      <c r="B16" s="220" t="s">
        <v>424</v>
      </c>
      <c r="C16" s="355">
        <v>0</v>
      </c>
      <c r="D16" s="356">
        <v>0</v>
      </c>
      <c r="E16" s="357">
        <v>0</v>
      </c>
      <c r="F16" s="357">
        <v>0</v>
      </c>
      <c r="G16" s="358" t="s">
        <v>422</v>
      </c>
      <c r="H16" s="356">
        <v>0</v>
      </c>
      <c r="I16" s="357">
        <v>0</v>
      </c>
      <c r="J16" s="357">
        <v>0</v>
      </c>
      <c r="K16" s="358" t="s">
        <v>422</v>
      </c>
      <c r="L16" s="356">
        <v>0</v>
      </c>
      <c r="M16" s="357">
        <v>0</v>
      </c>
      <c r="N16" s="357">
        <v>0</v>
      </c>
      <c r="O16" s="358" t="s">
        <v>422</v>
      </c>
      <c r="P16" s="356">
        <v>0</v>
      </c>
      <c r="Q16" s="357">
        <v>0</v>
      </c>
      <c r="R16" s="357">
        <v>0</v>
      </c>
      <c r="S16" s="358" t="s">
        <v>422</v>
      </c>
      <c r="T16" s="356">
        <v>0</v>
      </c>
      <c r="U16" s="357">
        <v>0</v>
      </c>
      <c r="V16" s="357">
        <v>0</v>
      </c>
      <c r="W16" s="236" t="s">
        <v>422</v>
      </c>
      <c r="X16" s="227"/>
      <c r="Y16" s="227"/>
      <c r="Z16" s="227"/>
      <c r="AA16" s="227"/>
      <c r="AB16" s="227"/>
      <c r="AD16" s="69"/>
      <c r="AE16" s="69"/>
      <c r="AF16" s="69"/>
      <c r="AG16" s="75"/>
    </row>
    <row r="17" spans="1:33" s="75" customFormat="1">
      <c r="A17" s="193" t="s">
        <v>16</v>
      </c>
      <c r="B17" s="220" t="s">
        <v>424</v>
      </c>
      <c r="C17" s="355">
        <v>0</v>
      </c>
      <c r="D17" s="356">
        <v>0</v>
      </c>
      <c r="E17" s="357">
        <v>0</v>
      </c>
      <c r="F17" s="357">
        <v>0</v>
      </c>
      <c r="G17" s="358" t="s">
        <v>422</v>
      </c>
      <c r="H17" s="356">
        <v>0</v>
      </c>
      <c r="I17" s="357">
        <v>0</v>
      </c>
      <c r="J17" s="357">
        <v>0</v>
      </c>
      <c r="K17" s="358" t="s">
        <v>422</v>
      </c>
      <c r="L17" s="356">
        <v>0</v>
      </c>
      <c r="M17" s="357">
        <v>0</v>
      </c>
      <c r="N17" s="357">
        <v>0</v>
      </c>
      <c r="O17" s="358" t="s">
        <v>422</v>
      </c>
      <c r="P17" s="356">
        <v>0</v>
      </c>
      <c r="Q17" s="357">
        <v>0</v>
      </c>
      <c r="R17" s="357">
        <v>0</v>
      </c>
      <c r="S17" s="358" t="s">
        <v>422</v>
      </c>
      <c r="T17" s="356">
        <v>0</v>
      </c>
      <c r="U17" s="357">
        <v>0</v>
      </c>
      <c r="V17" s="357">
        <v>0</v>
      </c>
      <c r="W17" s="236" t="s">
        <v>422</v>
      </c>
      <c r="X17" s="227"/>
      <c r="Y17" s="227"/>
      <c r="Z17" s="227"/>
      <c r="AA17" s="227"/>
      <c r="AB17" s="227"/>
      <c r="AC17" s="76"/>
      <c r="AD17" s="69"/>
      <c r="AE17" s="69"/>
      <c r="AF17" s="69"/>
    </row>
    <row r="18" spans="1:33" s="75" customFormat="1">
      <c r="A18" s="193" t="s">
        <v>16</v>
      </c>
      <c r="B18" s="220" t="s">
        <v>424</v>
      </c>
      <c r="C18" s="355">
        <v>0</v>
      </c>
      <c r="D18" s="356">
        <v>0</v>
      </c>
      <c r="E18" s="357">
        <v>0</v>
      </c>
      <c r="F18" s="357">
        <v>0</v>
      </c>
      <c r="G18" s="358" t="s">
        <v>422</v>
      </c>
      <c r="H18" s="356">
        <v>0</v>
      </c>
      <c r="I18" s="357">
        <v>0</v>
      </c>
      <c r="J18" s="357">
        <v>0</v>
      </c>
      <c r="K18" s="358" t="s">
        <v>422</v>
      </c>
      <c r="L18" s="356">
        <v>0</v>
      </c>
      <c r="M18" s="357">
        <v>0</v>
      </c>
      <c r="N18" s="357">
        <v>0</v>
      </c>
      <c r="O18" s="358" t="s">
        <v>422</v>
      </c>
      <c r="P18" s="356">
        <v>0</v>
      </c>
      <c r="Q18" s="357">
        <v>0</v>
      </c>
      <c r="R18" s="357">
        <v>0</v>
      </c>
      <c r="S18" s="358" t="s">
        <v>422</v>
      </c>
      <c r="T18" s="356">
        <v>0</v>
      </c>
      <c r="U18" s="357">
        <v>0</v>
      </c>
      <c r="V18" s="357">
        <v>0</v>
      </c>
      <c r="W18" s="236" t="s">
        <v>422</v>
      </c>
      <c r="X18" s="227"/>
      <c r="Y18" s="227"/>
      <c r="Z18" s="227"/>
      <c r="AA18" s="227"/>
      <c r="AB18" s="227"/>
      <c r="AC18" s="76"/>
      <c r="AD18" s="69"/>
      <c r="AE18" s="69"/>
      <c r="AF18" s="69"/>
    </row>
    <row r="19" spans="1:33" s="75" customFormat="1">
      <c r="A19" s="193" t="s">
        <v>16</v>
      </c>
      <c r="B19" s="220" t="s">
        <v>424</v>
      </c>
      <c r="C19" s="355">
        <v>0</v>
      </c>
      <c r="D19" s="356">
        <v>0</v>
      </c>
      <c r="E19" s="357">
        <v>0</v>
      </c>
      <c r="F19" s="357">
        <v>0</v>
      </c>
      <c r="G19" s="358" t="s">
        <v>422</v>
      </c>
      <c r="H19" s="356">
        <v>0</v>
      </c>
      <c r="I19" s="357">
        <v>0</v>
      </c>
      <c r="J19" s="357">
        <v>0</v>
      </c>
      <c r="K19" s="358" t="s">
        <v>422</v>
      </c>
      <c r="L19" s="356">
        <v>0</v>
      </c>
      <c r="M19" s="357">
        <v>0</v>
      </c>
      <c r="N19" s="357">
        <v>0</v>
      </c>
      <c r="O19" s="358" t="s">
        <v>422</v>
      </c>
      <c r="P19" s="356">
        <v>0</v>
      </c>
      <c r="Q19" s="357">
        <v>0</v>
      </c>
      <c r="R19" s="357">
        <v>0</v>
      </c>
      <c r="S19" s="358" t="s">
        <v>422</v>
      </c>
      <c r="T19" s="356">
        <v>0</v>
      </c>
      <c r="U19" s="357">
        <v>0</v>
      </c>
      <c r="V19" s="357">
        <v>0</v>
      </c>
      <c r="W19" s="236" t="s">
        <v>422</v>
      </c>
      <c r="X19" s="227"/>
      <c r="Y19" s="227"/>
      <c r="Z19" s="227"/>
      <c r="AA19" s="227"/>
      <c r="AB19" s="227"/>
      <c r="AC19" s="76"/>
      <c r="AD19" s="69"/>
      <c r="AE19" s="69"/>
      <c r="AF19" s="69"/>
    </row>
    <row r="20" spans="1:33" s="76" customFormat="1">
      <c r="A20" s="193" t="s">
        <v>16</v>
      </c>
      <c r="B20" s="220" t="s">
        <v>424</v>
      </c>
      <c r="C20" s="355">
        <v>0</v>
      </c>
      <c r="D20" s="356">
        <v>0</v>
      </c>
      <c r="E20" s="357">
        <v>0</v>
      </c>
      <c r="F20" s="357">
        <v>0</v>
      </c>
      <c r="G20" s="358" t="s">
        <v>422</v>
      </c>
      <c r="H20" s="356">
        <v>0</v>
      </c>
      <c r="I20" s="357">
        <v>0</v>
      </c>
      <c r="J20" s="357">
        <v>0</v>
      </c>
      <c r="K20" s="358" t="s">
        <v>422</v>
      </c>
      <c r="L20" s="356">
        <v>0</v>
      </c>
      <c r="M20" s="357">
        <v>0</v>
      </c>
      <c r="N20" s="357">
        <v>0</v>
      </c>
      <c r="O20" s="358" t="s">
        <v>422</v>
      </c>
      <c r="P20" s="356">
        <v>0</v>
      </c>
      <c r="Q20" s="357">
        <v>0</v>
      </c>
      <c r="R20" s="357">
        <v>0</v>
      </c>
      <c r="S20" s="358" t="s">
        <v>422</v>
      </c>
      <c r="T20" s="356">
        <v>0</v>
      </c>
      <c r="U20" s="357">
        <v>0</v>
      </c>
      <c r="V20" s="357">
        <v>0</v>
      </c>
      <c r="W20" s="236" t="s">
        <v>422</v>
      </c>
      <c r="X20" s="227"/>
      <c r="Y20" s="227"/>
      <c r="Z20" s="227"/>
      <c r="AA20" s="227"/>
      <c r="AB20" s="227"/>
      <c r="AD20" s="69"/>
      <c r="AE20" s="69"/>
      <c r="AF20" s="69"/>
      <c r="AG20" s="75"/>
    </row>
    <row r="21" spans="1:33" s="76" customFormat="1">
      <c r="A21" s="193" t="s">
        <v>16</v>
      </c>
      <c r="B21" s="220" t="s">
        <v>424</v>
      </c>
      <c r="C21" s="355">
        <v>0</v>
      </c>
      <c r="D21" s="356">
        <v>0</v>
      </c>
      <c r="E21" s="357">
        <v>0</v>
      </c>
      <c r="F21" s="357">
        <v>0</v>
      </c>
      <c r="G21" s="358" t="s">
        <v>422</v>
      </c>
      <c r="H21" s="356">
        <v>0</v>
      </c>
      <c r="I21" s="357">
        <v>0</v>
      </c>
      <c r="J21" s="357">
        <v>0</v>
      </c>
      <c r="K21" s="358" t="s">
        <v>422</v>
      </c>
      <c r="L21" s="356">
        <v>0</v>
      </c>
      <c r="M21" s="357">
        <v>0</v>
      </c>
      <c r="N21" s="357">
        <v>0</v>
      </c>
      <c r="O21" s="358" t="s">
        <v>422</v>
      </c>
      <c r="P21" s="356">
        <v>0</v>
      </c>
      <c r="Q21" s="357">
        <v>0</v>
      </c>
      <c r="R21" s="357">
        <v>0</v>
      </c>
      <c r="S21" s="358" t="s">
        <v>422</v>
      </c>
      <c r="T21" s="356">
        <v>0</v>
      </c>
      <c r="U21" s="357">
        <v>0</v>
      </c>
      <c r="V21" s="357">
        <v>0</v>
      </c>
      <c r="W21" s="236" t="s">
        <v>422</v>
      </c>
      <c r="X21" s="227"/>
      <c r="Y21" s="227"/>
      <c r="Z21" s="227"/>
      <c r="AA21" s="227"/>
      <c r="AB21" s="227"/>
      <c r="AD21" s="69"/>
      <c r="AE21" s="69"/>
      <c r="AF21" s="69"/>
      <c r="AG21" s="75"/>
    </row>
    <row r="22" spans="1:33" s="76" customFormat="1">
      <c r="A22" s="193" t="s">
        <v>16</v>
      </c>
      <c r="B22" s="220" t="s">
        <v>424</v>
      </c>
      <c r="C22" s="355">
        <v>0</v>
      </c>
      <c r="D22" s="356">
        <v>0</v>
      </c>
      <c r="E22" s="357">
        <v>0</v>
      </c>
      <c r="F22" s="357">
        <v>0</v>
      </c>
      <c r="G22" s="358" t="s">
        <v>422</v>
      </c>
      <c r="H22" s="356">
        <v>0</v>
      </c>
      <c r="I22" s="357">
        <v>0</v>
      </c>
      <c r="J22" s="357">
        <v>0</v>
      </c>
      <c r="K22" s="358" t="s">
        <v>422</v>
      </c>
      <c r="L22" s="356">
        <v>0</v>
      </c>
      <c r="M22" s="357">
        <v>0</v>
      </c>
      <c r="N22" s="357">
        <v>0</v>
      </c>
      <c r="O22" s="358" t="s">
        <v>422</v>
      </c>
      <c r="P22" s="356">
        <v>0</v>
      </c>
      <c r="Q22" s="357">
        <v>0</v>
      </c>
      <c r="R22" s="357">
        <v>0</v>
      </c>
      <c r="S22" s="358" t="s">
        <v>422</v>
      </c>
      <c r="T22" s="356">
        <v>0</v>
      </c>
      <c r="U22" s="357">
        <v>0</v>
      </c>
      <c r="V22" s="357">
        <v>0</v>
      </c>
      <c r="W22" s="236" t="s">
        <v>422</v>
      </c>
      <c r="X22" s="227"/>
      <c r="Y22" s="227"/>
      <c r="Z22" s="227"/>
      <c r="AA22" s="227"/>
      <c r="AB22" s="227"/>
      <c r="AD22" s="69"/>
      <c r="AE22" s="69"/>
      <c r="AF22" s="69"/>
      <c r="AG22" s="75"/>
    </row>
    <row r="23" spans="1:33" s="76" customFormat="1">
      <c r="A23" s="193" t="s">
        <v>16</v>
      </c>
      <c r="B23" s="220" t="s">
        <v>424</v>
      </c>
      <c r="C23" s="355">
        <v>0</v>
      </c>
      <c r="D23" s="356">
        <v>0</v>
      </c>
      <c r="E23" s="357">
        <v>0</v>
      </c>
      <c r="F23" s="357">
        <v>0</v>
      </c>
      <c r="G23" s="358" t="s">
        <v>422</v>
      </c>
      <c r="H23" s="356">
        <v>0</v>
      </c>
      <c r="I23" s="357">
        <v>0</v>
      </c>
      <c r="J23" s="357">
        <v>0</v>
      </c>
      <c r="K23" s="358" t="s">
        <v>422</v>
      </c>
      <c r="L23" s="356">
        <v>0</v>
      </c>
      <c r="M23" s="357">
        <v>0</v>
      </c>
      <c r="N23" s="357">
        <v>0</v>
      </c>
      <c r="O23" s="358" t="s">
        <v>422</v>
      </c>
      <c r="P23" s="356">
        <v>0</v>
      </c>
      <c r="Q23" s="357">
        <v>0</v>
      </c>
      <c r="R23" s="357">
        <v>0</v>
      </c>
      <c r="S23" s="358" t="s">
        <v>422</v>
      </c>
      <c r="T23" s="356">
        <v>0</v>
      </c>
      <c r="U23" s="357">
        <v>0</v>
      </c>
      <c r="V23" s="357">
        <v>0</v>
      </c>
      <c r="W23" s="236" t="s">
        <v>422</v>
      </c>
      <c r="X23" s="227"/>
      <c r="Y23" s="227"/>
      <c r="Z23" s="227"/>
      <c r="AA23" s="227"/>
      <c r="AB23" s="227"/>
      <c r="AD23" s="69"/>
      <c r="AE23" s="69"/>
      <c r="AF23" s="69"/>
      <c r="AG23" s="75"/>
    </row>
    <row r="24" spans="1:33" s="76" customFormat="1">
      <c r="A24" s="193" t="s">
        <v>16</v>
      </c>
      <c r="B24" s="220" t="s">
        <v>424</v>
      </c>
      <c r="C24" s="355">
        <v>0</v>
      </c>
      <c r="D24" s="356">
        <v>0</v>
      </c>
      <c r="E24" s="357">
        <v>0</v>
      </c>
      <c r="F24" s="357">
        <v>0</v>
      </c>
      <c r="G24" s="358" t="s">
        <v>422</v>
      </c>
      <c r="H24" s="356">
        <v>0</v>
      </c>
      <c r="I24" s="357">
        <v>0</v>
      </c>
      <c r="J24" s="357">
        <v>0</v>
      </c>
      <c r="K24" s="358" t="s">
        <v>422</v>
      </c>
      <c r="L24" s="356">
        <v>0</v>
      </c>
      <c r="M24" s="357">
        <v>0</v>
      </c>
      <c r="N24" s="357">
        <v>0</v>
      </c>
      <c r="O24" s="358" t="s">
        <v>422</v>
      </c>
      <c r="P24" s="356">
        <v>0</v>
      </c>
      <c r="Q24" s="357">
        <v>0</v>
      </c>
      <c r="R24" s="357">
        <v>0</v>
      </c>
      <c r="S24" s="358" t="s">
        <v>422</v>
      </c>
      <c r="T24" s="356">
        <v>0</v>
      </c>
      <c r="U24" s="357">
        <v>0</v>
      </c>
      <c r="V24" s="357">
        <v>0</v>
      </c>
      <c r="W24" s="236" t="s">
        <v>422</v>
      </c>
      <c r="X24" s="227"/>
      <c r="Y24" s="227"/>
      <c r="Z24" s="227"/>
      <c r="AA24" s="227"/>
      <c r="AB24" s="227"/>
      <c r="AD24" s="69"/>
      <c r="AE24" s="69"/>
      <c r="AF24" s="69"/>
      <c r="AG24" s="75"/>
    </row>
    <row r="25" spans="1:33" s="76" customFormat="1">
      <c r="A25" s="193" t="s">
        <v>16</v>
      </c>
      <c r="B25" s="220" t="s">
        <v>424</v>
      </c>
      <c r="C25" s="355">
        <v>0</v>
      </c>
      <c r="D25" s="356">
        <v>0</v>
      </c>
      <c r="E25" s="357">
        <v>0</v>
      </c>
      <c r="F25" s="357">
        <v>0</v>
      </c>
      <c r="G25" s="358" t="s">
        <v>422</v>
      </c>
      <c r="H25" s="356">
        <v>0</v>
      </c>
      <c r="I25" s="357">
        <v>0</v>
      </c>
      <c r="J25" s="357">
        <v>0</v>
      </c>
      <c r="K25" s="358" t="s">
        <v>422</v>
      </c>
      <c r="L25" s="356">
        <v>0</v>
      </c>
      <c r="M25" s="357">
        <v>0</v>
      </c>
      <c r="N25" s="357">
        <v>0</v>
      </c>
      <c r="O25" s="358" t="s">
        <v>422</v>
      </c>
      <c r="P25" s="356">
        <v>0</v>
      </c>
      <c r="Q25" s="357">
        <v>0</v>
      </c>
      <c r="R25" s="357">
        <v>0</v>
      </c>
      <c r="S25" s="358" t="s">
        <v>422</v>
      </c>
      <c r="T25" s="356">
        <v>0</v>
      </c>
      <c r="U25" s="357">
        <v>0</v>
      </c>
      <c r="V25" s="357">
        <v>0</v>
      </c>
      <c r="W25" s="236" t="s">
        <v>422</v>
      </c>
      <c r="X25" s="227"/>
      <c r="Y25" s="227"/>
      <c r="Z25" s="227"/>
      <c r="AA25" s="227"/>
      <c r="AB25" s="227"/>
      <c r="AD25" s="69"/>
      <c r="AE25" s="69"/>
      <c r="AF25" s="69"/>
      <c r="AG25" s="75"/>
    </row>
    <row r="26" spans="1:33" s="76" customFormat="1" ht="15" thickBot="1">
      <c r="A26" s="194" t="s">
        <v>16</v>
      </c>
      <c r="B26" s="195" t="s">
        <v>424</v>
      </c>
      <c r="C26" s="359">
        <v>0</v>
      </c>
      <c r="D26" s="360">
        <v>0</v>
      </c>
      <c r="E26" s="361">
        <v>0</v>
      </c>
      <c r="F26" s="361">
        <v>0</v>
      </c>
      <c r="G26" s="362" t="s">
        <v>422</v>
      </c>
      <c r="H26" s="360">
        <v>0</v>
      </c>
      <c r="I26" s="361">
        <v>0</v>
      </c>
      <c r="J26" s="361">
        <v>0</v>
      </c>
      <c r="K26" s="362" t="s">
        <v>422</v>
      </c>
      <c r="L26" s="360">
        <v>0</v>
      </c>
      <c r="M26" s="361">
        <v>0</v>
      </c>
      <c r="N26" s="361">
        <v>0</v>
      </c>
      <c r="O26" s="362" t="s">
        <v>422</v>
      </c>
      <c r="P26" s="360">
        <v>0</v>
      </c>
      <c r="Q26" s="361">
        <v>0</v>
      </c>
      <c r="R26" s="361">
        <v>0</v>
      </c>
      <c r="S26" s="362" t="s">
        <v>422</v>
      </c>
      <c r="T26" s="360">
        <v>0</v>
      </c>
      <c r="U26" s="361">
        <v>0</v>
      </c>
      <c r="V26" s="361">
        <v>0</v>
      </c>
      <c r="W26" s="237" t="s">
        <v>422</v>
      </c>
      <c r="X26" s="227"/>
      <c r="Y26" s="227"/>
      <c r="Z26" s="227"/>
      <c r="AA26" s="227"/>
      <c r="AB26" s="227"/>
      <c r="AD26" s="69"/>
      <c r="AE26" s="69"/>
      <c r="AF26" s="69"/>
      <c r="AG26" s="75"/>
    </row>
    <row r="27" spans="1:33" s="85" customFormat="1">
      <c r="A27" s="280"/>
      <c r="B27" s="280"/>
      <c r="C27" s="280"/>
      <c r="D27" s="280"/>
      <c r="E27" s="280"/>
      <c r="F27" s="280"/>
      <c r="G27" s="363"/>
      <c r="H27" s="280"/>
      <c r="I27" s="280"/>
      <c r="J27" s="280"/>
      <c r="K27" s="363"/>
      <c r="L27" s="280"/>
      <c r="M27" s="280"/>
      <c r="N27" s="280"/>
      <c r="O27" s="363"/>
      <c r="P27" s="280"/>
      <c r="Q27" s="280"/>
      <c r="R27" s="280"/>
      <c r="S27" s="363"/>
      <c r="T27" s="280"/>
      <c r="U27" s="280"/>
      <c r="V27" s="280"/>
      <c r="W27" s="232"/>
      <c r="X27" s="76"/>
      <c r="Y27" s="76"/>
      <c r="Z27" s="76"/>
      <c r="AA27" s="76"/>
      <c r="AB27" s="76"/>
      <c r="AC27" s="76"/>
      <c r="AD27" s="69"/>
      <c r="AE27" s="69"/>
      <c r="AF27" s="69"/>
      <c r="AG27" s="76"/>
    </row>
    <row r="28" spans="1:33" s="85" customFormat="1">
      <c r="A28" s="280"/>
      <c r="B28" s="280"/>
      <c r="C28" s="280"/>
      <c r="D28" s="280"/>
      <c r="E28" s="280"/>
      <c r="F28" s="280"/>
      <c r="G28" s="363"/>
      <c r="H28" s="280"/>
      <c r="I28" s="280"/>
      <c r="J28" s="280"/>
      <c r="K28" s="363"/>
      <c r="L28" s="280"/>
      <c r="M28" s="280"/>
      <c r="N28" s="280"/>
      <c r="O28" s="363"/>
      <c r="P28" s="280"/>
      <c r="Q28" s="280"/>
      <c r="R28" s="280"/>
      <c r="S28" s="363"/>
      <c r="T28" s="280"/>
      <c r="U28" s="280"/>
      <c r="V28" s="280"/>
      <c r="W28" s="232"/>
      <c r="X28" s="76"/>
      <c r="Y28" s="76"/>
      <c r="Z28" s="76"/>
      <c r="AA28" s="76"/>
      <c r="AB28" s="76"/>
      <c r="AC28" s="76"/>
      <c r="AD28" s="69"/>
      <c r="AE28" s="69"/>
      <c r="AF28" s="69"/>
      <c r="AG28" s="76"/>
    </row>
    <row r="29" spans="1:33" s="85" customFormat="1" hidden="1">
      <c r="A29" s="280"/>
      <c r="B29" s="280"/>
      <c r="C29" s="280"/>
      <c r="D29" s="280"/>
      <c r="E29" s="280"/>
      <c r="F29" s="280"/>
      <c r="G29" s="363"/>
      <c r="H29" s="280"/>
      <c r="I29" s="280"/>
      <c r="J29" s="109" t="s">
        <v>425</v>
      </c>
      <c r="K29" s="363"/>
      <c r="L29" s="280"/>
      <c r="M29" s="280"/>
      <c r="N29" s="280"/>
      <c r="O29" s="363"/>
      <c r="P29" s="280"/>
      <c r="Q29" s="280"/>
      <c r="R29" s="280"/>
      <c r="S29" s="363"/>
      <c r="T29" s="280"/>
      <c r="U29" s="280"/>
      <c r="V29" s="280"/>
      <c r="W29" s="232"/>
      <c r="X29" s="76"/>
      <c r="Y29" s="76"/>
      <c r="Z29" s="76"/>
      <c r="AA29" s="76"/>
      <c r="AB29" s="76"/>
      <c r="AC29" s="76"/>
      <c r="AD29" s="69"/>
      <c r="AE29" s="69"/>
      <c r="AF29" s="69"/>
      <c r="AG29" s="76"/>
    </row>
    <row r="30" spans="1:33" s="85" customFormat="1">
      <c r="A30" s="280"/>
      <c r="B30" s="280"/>
      <c r="C30" s="280"/>
      <c r="D30" s="280"/>
      <c r="E30" s="280"/>
      <c r="F30" s="280"/>
      <c r="G30" s="363"/>
      <c r="H30" s="280"/>
      <c r="I30" s="280"/>
      <c r="J30" s="280"/>
      <c r="K30" s="363"/>
      <c r="L30" s="280"/>
      <c r="M30" s="280"/>
      <c r="N30" s="280"/>
      <c r="O30" s="363"/>
      <c r="P30" s="280"/>
      <c r="Q30" s="280"/>
      <c r="R30" s="280"/>
      <c r="S30" s="363"/>
      <c r="T30" s="280"/>
      <c r="U30" s="280"/>
      <c r="V30" s="280"/>
      <c r="W30" s="232"/>
      <c r="X30" s="76"/>
      <c r="Y30" s="76"/>
      <c r="Z30" s="76"/>
      <c r="AA30" s="76"/>
      <c r="AB30" s="76"/>
      <c r="AC30" s="76"/>
      <c r="AD30" s="69"/>
      <c r="AE30" s="69"/>
      <c r="AF30" s="69"/>
      <c r="AG30" s="76"/>
    </row>
    <row r="31" spans="1:33" s="85" customFormat="1">
      <c r="A31" s="280"/>
      <c r="B31" s="280"/>
      <c r="C31" s="280"/>
      <c r="D31" s="280"/>
      <c r="E31" s="280"/>
      <c r="F31" s="280"/>
      <c r="G31" s="363"/>
      <c r="H31" s="280"/>
      <c r="I31" s="280"/>
      <c r="J31" s="280"/>
      <c r="K31" s="363"/>
      <c r="L31" s="280"/>
      <c r="M31" s="280"/>
      <c r="N31" s="280"/>
      <c r="O31" s="363"/>
      <c r="P31" s="280"/>
      <c r="Q31" s="280"/>
      <c r="R31" s="280"/>
      <c r="S31" s="363"/>
      <c r="T31" s="280"/>
      <c r="U31" s="280"/>
      <c r="V31" s="280"/>
      <c r="W31" s="232"/>
      <c r="X31" s="76"/>
      <c r="Y31" s="76"/>
      <c r="Z31" s="76"/>
      <c r="AA31" s="76"/>
      <c r="AB31" s="76"/>
      <c r="AC31" s="76"/>
      <c r="AD31" s="69"/>
      <c r="AE31" s="69"/>
      <c r="AF31" s="69"/>
      <c r="AG31" s="76"/>
    </row>
    <row r="32" spans="1:33" s="85" customFormat="1">
      <c r="A32" s="280"/>
      <c r="B32" s="280"/>
      <c r="C32" s="280"/>
      <c r="D32" s="280"/>
      <c r="E32" s="280"/>
      <c r="F32" s="280"/>
      <c r="G32" s="363"/>
      <c r="H32" s="280"/>
      <c r="I32" s="280"/>
      <c r="J32" s="280"/>
      <c r="K32" s="363"/>
      <c r="L32" s="280"/>
      <c r="M32" s="280"/>
      <c r="N32" s="280"/>
      <c r="O32" s="363"/>
      <c r="P32" s="280"/>
      <c r="Q32" s="280"/>
      <c r="R32" s="280"/>
      <c r="S32" s="363"/>
      <c r="T32" s="280"/>
      <c r="U32" s="280"/>
      <c r="V32" s="280"/>
      <c r="W32" s="232"/>
      <c r="X32" s="76"/>
      <c r="Y32" s="76"/>
      <c r="Z32" s="76"/>
      <c r="AA32" s="76"/>
      <c r="AB32" s="76"/>
      <c r="AC32" s="76"/>
      <c r="AD32" s="69"/>
      <c r="AE32" s="69"/>
      <c r="AF32" s="69"/>
      <c r="AG32" s="76"/>
    </row>
    <row r="33" spans="1:33" s="85" customFormat="1">
      <c r="A33" s="280"/>
      <c r="B33" s="280"/>
      <c r="C33" s="280"/>
      <c r="D33" s="280"/>
      <c r="E33" s="280"/>
      <c r="F33" s="280"/>
      <c r="G33" s="363"/>
      <c r="H33" s="280"/>
      <c r="I33" s="280"/>
      <c r="J33" s="280"/>
      <c r="K33" s="363"/>
      <c r="L33" s="280"/>
      <c r="M33" s="280"/>
      <c r="N33" s="280"/>
      <c r="O33" s="363"/>
      <c r="P33" s="280"/>
      <c r="Q33" s="280"/>
      <c r="R33" s="280"/>
      <c r="S33" s="363"/>
      <c r="T33" s="280"/>
      <c r="U33" s="280"/>
      <c r="V33" s="280"/>
      <c r="W33" s="232"/>
      <c r="X33" s="76"/>
      <c r="Y33" s="76"/>
      <c r="Z33" s="76"/>
      <c r="AA33" s="76"/>
      <c r="AB33" s="76"/>
      <c r="AC33" s="76"/>
      <c r="AD33" s="69"/>
      <c r="AE33" s="69"/>
      <c r="AF33" s="69"/>
      <c r="AG33" s="76"/>
    </row>
    <row r="34" spans="1:33" s="85" customFormat="1">
      <c r="A34" s="280"/>
      <c r="B34" s="280"/>
      <c r="C34" s="280"/>
      <c r="D34" s="280"/>
      <c r="E34" s="280"/>
      <c r="F34" s="280"/>
      <c r="G34" s="363"/>
      <c r="H34" s="280"/>
      <c r="I34" s="280"/>
      <c r="J34" s="280"/>
      <c r="K34" s="363"/>
      <c r="L34" s="280"/>
      <c r="M34" s="280"/>
      <c r="N34" s="280"/>
      <c r="O34" s="363"/>
      <c r="P34" s="280"/>
      <c r="Q34" s="280"/>
      <c r="R34" s="280"/>
      <c r="S34" s="363"/>
      <c r="T34" s="280"/>
      <c r="U34" s="280"/>
      <c r="V34" s="280"/>
      <c r="W34" s="232"/>
      <c r="X34" s="76"/>
      <c r="Y34" s="76"/>
      <c r="Z34" s="76"/>
      <c r="AA34" s="76"/>
      <c r="AB34" s="76"/>
      <c r="AC34" s="76"/>
      <c r="AD34" s="69"/>
      <c r="AE34" s="69"/>
      <c r="AF34" s="69"/>
      <c r="AG34" s="76"/>
    </row>
    <row r="35" spans="1:33" s="85" customFormat="1">
      <c r="A35" s="280"/>
      <c r="B35" s="280"/>
      <c r="C35" s="280"/>
      <c r="D35" s="280"/>
      <c r="E35" s="280"/>
      <c r="F35" s="280"/>
      <c r="G35" s="363"/>
      <c r="H35" s="280"/>
      <c r="I35" s="280"/>
      <c r="J35" s="280"/>
      <c r="K35" s="363"/>
      <c r="L35" s="280"/>
      <c r="M35" s="280"/>
      <c r="N35" s="280"/>
      <c r="O35" s="363"/>
      <c r="P35" s="280"/>
      <c r="Q35" s="280"/>
      <c r="R35" s="280"/>
      <c r="S35" s="363"/>
      <c r="T35" s="280"/>
      <c r="U35" s="280"/>
      <c r="V35" s="280"/>
      <c r="W35" s="232"/>
      <c r="X35" s="76"/>
      <c r="Y35" s="76"/>
      <c r="Z35" s="76"/>
      <c r="AA35" s="76"/>
      <c r="AB35" s="76"/>
      <c r="AC35" s="76"/>
      <c r="AD35" s="69"/>
      <c r="AE35" s="69"/>
      <c r="AF35" s="69"/>
      <c r="AG35" s="76"/>
    </row>
    <row r="36" spans="1:33" s="85" customFormat="1">
      <c r="A36" s="280"/>
      <c r="B36" s="280"/>
      <c r="C36" s="280"/>
      <c r="D36" s="280"/>
      <c r="E36" s="280"/>
      <c r="F36" s="280"/>
      <c r="G36" s="363"/>
      <c r="H36" s="280"/>
      <c r="I36" s="280"/>
      <c r="J36" s="280"/>
      <c r="K36" s="363"/>
      <c r="L36" s="280"/>
      <c r="M36" s="280"/>
      <c r="N36" s="280"/>
      <c r="O36" s="363"/>
      <c r="P36" s="280"/>
      <c r="Q36" s="280"/>
      <c r="R36" s="280"/>
      <c r="S36" s="363"/>
      <c r="T36" s="280"/>
      <c r="U36" s="280"/>
      <c r="V36" s="280"/>
      <c r="W36" s="232"/>
      <c r="X36" s="76"/>
      <c r="Y36" s="76"/>
      <c r="Z36" s="76"/>
      <c r="AA36" s="76"/>
      <c r="AB36" s="76"/>
      <c r="AC36" s="76"/>
      <c r="AD36" s="69"/>
      <c r="AE36" s="69"/>
      <c r="AF36" s="69"/>
      <c r="AG36" s="76"/>
    </row>
    <row r="37" spans="1:33" s="85" customFormat="1">
      <c r="A37" s="280"/>
      <c r="B37" s="280"/>
      <c r="C37" s="280"/>
      <c r="D37" s="280"/>
      <c r="E37" s="280"/>
      <c r="F37" s="280"/>
      <c r="G37" s="363"/>
      <c r="H37" s="280"/>
      <c r="I37" s="280"/>
      <c r="J37" s="280"/>
      <c r="K37" s="363"/>
      <c r="L37" s="280"/>
      <c r="M37" s="280"/>
      <c r="N37" s="280"/>
      <c r="O37" s="363"/>
      <c r="P37" s="280"/>
      <c r="Q37" s="280"/>
      <c r="R37" s="280"/>
      <c r="S37" s="363"/>
      <c r="T37" s="280"/>
      <c r="U37" s="280"/>
      <c r="V37" s="280"/>
      <c r="W37" s="232"/>
      <c r="X37" s="76"/>
      <c r="Y37" s="76"/>
      <c r="Z37" s="76"/>
      <c r="AA37" s="76"/>
      <c r="AB37" s="76"/>
      <c r="AC37" s="76"/>
      <c r="AD37" s="69"/>
      <c r="AE37" s="69"/>
      <c r="AF37" s="69"/>
      <c r="AG37" s="76"/>
    </row>
    <row r="38" spans="1:33" s="85" customFormat="1">
      <c r="A38" s="280"/>
      <c r="B38" s="280"/>
      <c r="C38" s="280"/>
      <c r="D38" s="280"/>
      <c r="E38" s="280"/>
      <c r="F38" s="280"/>
      <c r="G38" s="363"/>
      <c r="H38" s="280"/>
      <c r="I38" s="280"/>
      <c r="J38" s="280"/>
      <c r="K38" s="363"/>
      <c r="L38" s="280"/>
      <c r="M38" s="280"/>
      <c r="N38" s="280"/>
      <c r="O38" s="363"/>
      <c r="P38" s="280"/>
      <c r="Q38" s="280"/>
      <c r="R38" s="280"/>
      <c r="S38" s="363"/>
      <c r="T38" s="280"/>
      <c r="U38" s="280"/>
      <c r="V38" s="280"/>
      <c r="W38" s="232"/>
      <c r="X38" s="76"/>
      <c r="Y38" s="76"/>
      <c r="Z38" s="76"/>
      <c r="AA38" s="76"/>
      <c r="AB38" s="76"/>
      <c r="AC38" s="76"/>
      <c r="AD38" s="69"/>
      <c r="AE38" s="69"/>
      <c r="AF38" s="69"/>
      <c r="AG38" s="76"/>
    </row>
    <row r="39" spans="1:33" s="85" customFormat="1">
      <c r="A39" s="280"/>
      <c r="B39" s="280"/>
      <c r="C39" s="280"/>
      <c r="D39" s="280"/>
      <c r="E39" s="280"/>
      <c r="F39" s="280"/>
      <c r="G39" s="363"/>
      <c r="H39" s="280"/>
      <c r="I39" s="280"/>
      <c r="J39" s="280"/>
      <c r="K39" s="363"/>
      <c r="L39" s="280"/>
      <c r="M39" s="280"/>
      <c r="N39" s="280"/>
      <c r="O39" s="363"/>
      <c r="P39" s="280"/>
      <c r="Q39" s="280"/>
      <c r="R39" s="280"/>
      <c r="S39" s="363"/>
      <c r="T39" s="280"/>
      <c r="U39" s="280"/>
      <c r="V39" s="280"/>
      <c r="W39" s="232"/>
      <c r="X39" s="76"/>
      <c r="Y39" s="76"/>
      <c r="Z39" s="76"/>
      <c r="AA39" s="76"/>
      <c r="AB39" s="76"/>
      <c r="AC39" s="76"/>
      <c r="AD39" s="69"/>
      <c r="AE39" s="69"/>
      <c r="AF39" s="69"/>
      <c r="AG39" s="76"/>
    </row>
    <row r="40" spans="1:33" s="85" customFormat="1">
      <c r="A40" s="280"/>
      <c r="B40" s="280"/>
      <c r="C40" s="280"/>
      <c r="D40" s="280"/>
      <c r="E40" s="280"/>
      <c r="F40" s="280"/>
      <c r="G40" s="363"/>
      <c r="H40" s="280"/>
      <c r="I40" s="280"/>
      <c r="J40" s="280"/>
      <c r="K40" s="363"/>
      <c r="L40" s="280"/>
      <c r="M40" s="280"/>
      <c r="N40" s="280"/>
      <c r="O40" s="363"/>
      <c r="P40" s="280"/>
      <c r="Q40" s="280"/>
      <c r="R40" s="280"/>
      <c r="S40" s="363"/>
      <c r="T40" s="280"/>
      <c r="U40" s="280"/>
      <c r="V40" s="280"/>
      <c r="W40" s="232"/>
      <c r="X40" s="76"/>
      <c r="Y40" s="76"/>
      <c r="Z40" s="76"/>
      <c r="AA40" s="76"/>
      <c r="AB40" s="76"/>
      <c r="AC40" s="76"/>
      <c r="AD40" s="69"/>
      <c r="AE40" s="69"/>
      <c r="AF40" s="69"/>
      <c r="AG40" s="76"/>
    </row>
    <row r="41" spans="1:33" s="85" customFormat="1">
      <c r="A41" s="280"/>
      <c r="B41" s="280"/>
      <c r="C41" s="280"/>
      <c r="D41" s="280"/>
      <c r="E41" s="280"/>
      <c r="F41" s="280"/>
      <c r="G41" s="363"/>
      <c r="H41" s="280"/>
      <c r="I41" s="280"/>
      <c r="J41" s="280"/>
      <c r="K41" s="363"/>
      <c r="L41" s="280"/>
      <c r="M41" s="280"/>
      <c r="N41" s="280"/>
      <c r="O41" s="363"/>
      <c r="P41" s="280"/>
      <c r="Q41" s="280"/>
      <c r="R41" s="280"/>
      <c r="S41" s="363"/>
      <c r="T41" s="280"/>
      <c r="U41" s="280"/>
      <c r="V41" s="280"/>
      <c r="W41" s="232"/>
      <c r="X41" s="76"/>
      <c r="Y41" s="76"/>
      <c r="Z41" s="76"/>
      <c r="AA41" s="76"/>
      <c r="AB41" s="76"/>
      <c r="AC41" s="76"/>
      <c r="AD41" s="69"/>
      <c r="AE41" s="69"/>
      <c r="AF41" s="69"/>
      <c r="AG41" s="76"/>
    </row>
    <row r="42" spans="1:33" s="85" customFormat="1">
      <c r="A42" s="280"/>
      <c r="B42" s="280"/>
      <c r="C42" s="280"/>
      <c r="D42" s="280"/>
      <c r="E42" s="280"/>
      <c r="F42" s="280"/>
      <c r="G42" s="363"/>
      <c r="H42" s="280"/>
      <c r="I42" s="280"/>
      <c r="J42" s="280"/>
      <c r="K42" s="363"/>
      <c r="L42" s="280"/>
      <c r="M42" s="280"/>
      <c r="N42" s="280"/>
      <c r="O42" s="363"/>
      <c r="P42" s="280"/>
      <c r="Q42" s="280"/>
      <c r="R42" s="280"/>
      <c r="S42" s="363"/>
      <c r="T42" s="280"/>
      <c r="U42" s="280"/>
      <c r="V42" s="280"/>
      <c r="W42" s="232"/>
      <c r="X42" s="76"/>
      <c r="Y42" s="76"/>
      <c r="Z42" s="76"/>
      <c r="AA42" s="76"/>
      <c r="AB42" s="76"/>
      <c r="AC42" s="76"/>
      <c r="AD42" s="69"/>
      <c r="AE42" s="69"/>
      <c r="AF42" s="69"/>
      <c r="AG42" s="76"/>
    </row>
    <row r="43" spans="1:33" s="85" customFormat="1">
      <c r="A43" s="280"/>
      <c r="B43" s="280"/>
      <c r="C43" s="280"/>
      <c r="D43" s="280"/>
      <c r="E43" s="280"/>
      <c r="F43" s="280"/>
      <c r="G43" s="363"/>
      <c r="H43" s="280"/>
      <c r="I43" s="280"/>
      <c r="J43" s="280"/>
      <c r="K43" s="363"/>
      <c r="L43" s="280"/>
      <c r="M43" s="280"/>
      <c r="N43" s="280"/>
      <c r="O43" s="363"/>
      <c r="P43" s="280"/>
      <c r="Q43" s="280"/>
      <c r="R43" s="280"/>
      <c r="S43" s="363"/>
      <c r="T43" s="280"/>
      <c r="U43" s="280"/>
      <c r="V43" s="280"/>
      <c r="W43" s="232"/>
      <c r="X43" s="76"/>
      <c r="Y43" s="76"/>
      <c r="Z43" s="76"/>
      <c r="AA43" s="76"/>
      <c r="AB43" s="76"/>
      <c r="AC43" s="76"/>
      <c r="AD43" s="69"/>
      <c r="AE43" s="69"/>
      <c r="AF43" s="69"/>
      <c r="AG43" s="76"/>
    </row>
    <row r="44" spans="1:33" s="85" customFormat="1">
      <c r="A44" s="280"/>
      <c r="B44" s="280"/>
      <c r="C44" s="280"/>
      <c r="D44" s="280"/>
      <c r="E44" s="280"/>
      <c r="F44" s="280"/>
      <c r="G44" s="363"/>
      <c r="H44" s="280"/>
      <c r="I44" s="280"/>
      <c r="J44" s="280"/>
      <c r="K44" s="363"/>
      <c r="L44" s="280"/>
      <c r="M44" s="280"/>
      <c r="N44" s="280"/>
      <c r="O44" s="363"/>
      <c r="P44" s="280"/>
      <c r="Q44" s="280"/>
      <c r="R44" s="280"/>
      <c r="S44" s="363"/>
      <c r="T44" s="280"/>
      <c r="U44" s="280"/>
      <c r="V44" s="280"/>
      <c r="W44" s="232"/>
      <c r="X44" s="76"/>
      <c r="Y44" s="76"/>
      <c r="Z44" s="76"/>
      <c r="AA44" s="76"/>
      <c r="AB44" s="76"/>
      <c r="AC44" s="76"/>
      <c r="AD44" s="69"/>
      <c r="AE44" s="69"/>
      <c r="AF44" s="69"/>
      <c r="AG44" s="76"/>
    </row>
    <row r="45" spans="1:33" s="85" customFormat="1">
      <c r="A45" s="280"/>
      <c r="B45" s="280"/>
      <c r="C45" s="280"/>
      <c r="D45" s="280"/>
      <c r="E45" s="280"/>
      <c r="F45" s="280"/>
      <c r="G45" s="363"/>
      <c r="H45" s="280"/>
      <c r="I45" s="280"/>
      <c r="J45" s="280"/>
      <c r="K45" s="363"/>
      <c r="L45" s="280"/>
      <c r="M45" s="280"/>
      <c r="N45" s="280"/>
      <c r="O45" s="363"/>
      <c r="P45" s="280"/>
      <c r="Q45" s="280"/>
      <c r="R45" s="280"/>
      <c r="S45" s="363"/>
      <c r="T45" s="280"/>
      <c r="U45" s="280"/>
      <c r="V45" s="280"/>
      <c r="W45" s="232"/>
      <c r="X45" s="76"/>
      <c r="Y45" s="76"/>
      <c r="Z45" s="76"/>
      <c r="AA45" s="76"/>
      <c r="AB45" s="76"/>
      <c r="AC45" s="76"/>
      <c r="AD45" s="69"/>
      <c r="AE45" s="69"/>
      <c r="AF45" s="69"/>
      <c r="AG45" s="76"/>
    </row>
    <row r="46" spans="1:33" s="85" customFormat="1">
      <c r="A46" s="280"/>
      <c r="B46" s="280"/>
      <c r="C46" s="280"/>
      <c r="D46" s="280"/>
      <c r="E46" s="280"/>
      <c r="F46" s="280"/>
      <c r="G46" s="363"/>
      <c r="H46" s="280"/>
      <c r="I46" s="280"/>
      <c r="J46" s="280"/>
      <c r="K46" s="363"/>
      <c r="L46" s="280"/>
      <c r="M46" s="280"/>
      <c r="N46" s="280"/>
      <c r="O46" s="363"/>
      <c r="P46" s="280"/>
      <c r="Q46" s="280"/>
      <c r="R46" s="280"/>
      <c r="S46" s="363"/>
      <c r="T46" s="280"/>
      <c r="U46" s="280"/>
      <c r="V46" s="280"/>
      <c r="W46" s="232"/>
      <c r="X46" s="76"/>
      <c r="Y46" s="76"/>
      <c r="Z46" s="76"/>
      <c r="AA46" s="76"/>
      <c r="AB46" s="76"/>
      <c r="AC46" s="76"/>
      <c r="AD46" s="69"/>
      <c r="AE46" s="69"/>
      <c r="AF46" s="69"/>
      <c r="AG46" s="76"/>
    </row>
    <row r="47" spans="1:33" s="85" customFormat="1">
      <c r="A47" s="280"/>
      <c r="B47" s="280"/>
      <c r="C47" s="280"/>
      <c r="D47" s="280"/>
      <c r="E47" s="280"/>
      <c r="F47" s="280"/>
      <c r="G47" s="363"/>
      <c r="H47" s="280"/>
      <c r="I47" s="280"/>
      <c r="J47" s="280"/>
      <c r="K47" s="363"/>
      <c r="L47" s="280"/>
      <c r="M47" s="280"/>
      <c r="N47" s="280"/>
      <c r="O47" s="363"/>
      <c r="P47" s="280"/>
      <c r="Q47" s="280"/>
      <c r="R47" s="280"/>
      <c r="S47" s="363"/>
      <c r="T47" s="280"/>
      <c r="U47" s="280"/>
      <c r="V47" s="280"/>
      <c r="W47" s="232"/>
      <c r="X47" s="76"/>
      <c r="Y47" s="76"/>
      <c r="Z47" s="76"/>
      <c r="AA47" s="76"/>
      <c r="AB47" s="76"/>
      <c r="AC47" s="76"/>
      <c r="AD47" s="69"/>
      <c r="AE47" s="69"/>
      <c r="AF47" s="69"/>
      <c r="AG47" s="76"/>
    </row>
    <row r="48" spans="1:33" s="85" customFormat="1">
      <c r="A48" s="280"/>
      <c r="B48" s="280"/>
      <c r="C48" s="280"/>
      <c r="D48" s="280"/>
      <c r="E48" s="280"/>
      <c r="F48" s="280"/>
      <c r="G48" s="363"/>
      <c r="H48" s="280"/>
      <c r="I48" s="280"/>
      <c r="J48" s="280"/>
      <c r="K48" s="363"/>
      <c r="L48" s="280"/>
      <c r="M48" s="280"/>
      <c r="N48" s="280"/>
      <c r="O48" s="363"/>
      <c r="P48" s="280"/>
      <c r="Q48" s="280"/>
      <c r="R48" s="280"/>
      <c r="S48" s="363"/>
      <c r="T48" s="280"/>
      <c r="U48" s="280"/>
      <c r="V48" s="280"/>
      <c r="W48" s="232"/>
      <c r="X48" s="76"/>
      <c r="Y48" s="76"/>
      <c r="Z48" s="76"/>
      <c r="AA48" s="76"/>
      <c r="AB48" s="76"/>
      <c r="AC48" s="76"/>
      <c r="AD48" s="69"/>
      <c r="AE48" s="69"/>
      <c r="AF48" s="69"/>
      <c r="AG48" s="76"/>
    </row>
    <row r="49" spans="1:33" s="85" customFormat="1">
      <c r="A49" s="280"/>
      <c r="B49" s="280"/>
      <c r="C49" s="280"/>
      <c r="D49" s="280"/>
      <c r="E49" s="280"/>
      <c r="F49" s="280"/>
      <c r="G49" s="363"/>
      <c r="H49" s="280"/>
      <c r="I49" s="280"/>
      <c r="J49" s="280"/>
      <c r="K49" s="363"/>
      <c r="L49" s="280"/>
      <c r="M49" s="280"/>
      <c r="N49" s="280"/>
      <c r="O49" s="363"/>
      <c r="P49" s="280"/>
      <c r="Q49" s="280"/>
      <c r="R49" s="280"/>
      <c r="S49" s="363"/>
      <c r="T49" s="280"/>
      <c r="U49" s="280"/>
      <c r="V49" s="280"/>
      <c r="W49" s="232"/>
      <c r="X49" s="76"/>
      <c r="Y49" s="76"/>
      <c r="Z49" s="76"/>
      <c r="AA49" s="76"/>
      <c r="AB49" s="76"/>
      <c r="AC49" s="76"/>
      <c r="AD49" s="69"/>
      <c r="AE49" s="69"/>
      <c r="AF49" s="69"/>
      <c r="AG49" s="76"/>
    </row>
    <row r="50" spans="1:33" s="85" customFormat="1">
      <c r="A50" s="280"/>
      <c r="B50" s="280"/>
      <c r="C50" s="280"/>
      <c r="D50" s="280"/>
      <c r="E50" s="280"/>
      <c r="F50" s="280"/>
      <c r="G50" s="363"/>
      <c r="H50" s="280"/>
      <c r="I50" s="280"/>
      <c r="J50" s="280"/>
      <c r="K50" s="363"/>
      <c r="L50" s="280"/>
      <c r="M50" s="280"/>
      <c r="N50" s="280"/>
      <c r="O50" s="363"/>
      <c r="P50" s="280"/>
      <c r="Q50" s="280"/>
      <c r="R50" s="280"/>
      <c r="S50" s="363"/>
      <c r="T50" s="280"/>
      <c r="U50" s="280"/>
      <c r="V50" s="280"/>
      <c r="W50" s="232"/>
      <c r="X50" s="76"/>
      <c r="Y50" s="76"/>
      <c r="Z50" s="76"/>
      <c r="AA50" s="76"/>
      <c r="AB50" s="76"/>
      <c r="AC50" s="76"/>
      <c r="AD50" s="69"/>
      <c r="AE50" s="69"/>
      <c r="AF50" s="69"/>
      <c r="AG50" s="76"/>
    </row>
    <row r="51" spans="1:33" s="85" customFormat="1">
      <c r="A51" s="280"/>
      <c r="B51" s="280"/>
      <c r="C51" s="280"/>
      <c r="D51" s="280"/>
      <c r="E51" s="280"/>
      <c r="F51" s="280"/>
      <c r="G51" s="363"/>
      <c r="H51" s="280"/>
      <c r="I51" s="280"/>
      <c r="J51" s="280"/>
      <c r="K51" s="363"/>
      <c r="L51" s="280"/>
      <c r="M51" s="280"/>
      <c r="N51" s="280"/>
      <c r="O51" s="363"/>
      <c r="P51" s="280"/>
      <c r="Q51" s="280"/>
      <c r="R51" s="280"/>
      <c r="S51" s="363"/>
      <c r="T51" s="280"/>
      <c r="U51" s="280"/>
      <c r="V51" s="280"/>
      <c r="W51" s="232"/>
      <c r="X51" s="76"/>
      <c r="Y51" s="76"/>
      <c r="Z51" s="76"/>
      <c r="AA51" s="76"/>
      <c r="AB51" s="76"/>
      <c r="AC51" s="76"/>
      <c r="AD51" s="69"/>
      <c r="AE51" s="69"/>
      <c r="AF51" s="69"/>
      <c r="AG51" s="76"/>
    </row>
    <row r="52" spans="1:33" s="85" customFormat="1">
      <c r="A52" s="280"/>
      <c r="B52" s="280"/>
      <c r="C52" s="280"/>
      <c r="D52" s="280"/>
      <c r="E52" s="280"/>
      <c r="F52" s="280"/>
      <c r="G52" s="363"/>
      <c r="H52" s="280"/>
      <c r="I52" s="280"/>
      <c r="J52" s="280"/>
      <c r="K52" s="363"/>
      <c r="L52" s="280"/>
      <c r="M52" s="280"/>
      <c r="N52" s="280"/>
      <c r="O52" s="363"/>
      <c r="P52" s="280"/>
      <c r="Q52" s="280"/>
      <c r="R52" s="280"/>
      <c r="S52" s="363"/>
      <c r="T52" s="280"/>
      <c r="U52" s="280"/>
      <c r="V52" s="280"/>
      <c r="W52" s="232"/>
      <c r="X52" s="76"/>
      <c r="Y52" s="76"/>
      <c r="Z52" s="76"/>
      <c r="AA52" s="76"/>
      <c r="AB52" s="76"/>
      <c r="AC52" s="76"/>
      <c r="AD52" s="69"/>
      <c r="AE52" s="69"/>
      <c r="AF52" s="69"/>
      <c r="AG52" s="76"/>
    </row>
    <row r="53" spans="1:33" s="85" customFormat="1">
      <c r="A53" s="280"/>
      <c r="B53" s="280"/>
      <c r="C53" s="280"/>
      <c r="D53" s="280"/>
      <c r="E53" s="280"/>
      <c r="F53" s="280"/>
      <c r="G53" s="363"/>
      <c r="H53" s="280"/>
      <c r="I53" s="280"/>
      <c r="J53" s="280"/>
      <c r="K53" s="363"/>
      <c r="L53" s="280"/>
      <c r="M53" s="280"/>
      <c r="N53" s="280"/>
      <c r="O53" s="363"/>
      <c r="P53" s="280"/>
      <c r="Q53" s="280"/>
      <c r="R53" s="280"/>
      <c r="S53" s="363"/>
      <c r="T53" s="280"/>
      <c r="U53" s="280"/>
      <c r="V53" s="280"/>
      <c r="W53" s="232"/>
      <c r="X53" s="76"/>
      <c r="Y53" s="76"/>
      <c r="Z53" s="76"/>
      <c r="AA53" s="76"/>
      <c r="AB53" s="76"/>
      <c r="AC53" s="76"/>
      <c r="AD53" s="69"/>
      <c r="AE53" s="69"/>
      <c r="AF53" s="69"/>
      <c r="AG53" s="76"/>
    </row>
    <row r="54" spans="1:33" s="85" customFormat="1">
      <c r="A54" s="280"/>
      <c r="B54" s="280"/>
      <c r="C54" s="280"/>
      <c r="D54" s="280"/>
      <c r="E54" s="280"/>
      <c r="F54" s="280"/>
      <c r="G54" s="363"/>
      <c r="H54" s="280"/>
      <c r="I54" s="280"/>
      <c r="J54" s="280"/>
      <c r="K54" s="363"/>
      <c r="L54" s="280"/>
      <c r="M54" s="280"/>
      <c r="N54" s="280"/>
      <c r="O54" s="363"/>
      <c r="P54" s="280"/>
      <c r="Q54" s="280"/>
      <c r="R54" s="280"/>
      <c r="S54" s="363"/>
      <c r="T54" s="280"/>
      <c r="U54" s="280"/>
      <c r="V54" s="280"/>
      <c r="W54" s="232"/>
      <c r="X54" s="76"/>
      <c r="Y54" s="76"/>
      <c r="Z54" s="76"/>
      <c r="AA54" s="76"/>
      <c r="AB54" s="76"/>
      <c r="AC54" s="76"/>
      <c r="AD54" s="69"/>
      <c r="AE54" s="69"/>
      <c r="AF54" s="69"/>
      <c r="AG54" s="76"/>
    </row>
    <row r="55" spans="1:33" s="85" customFormat="1">
      <c r="A55" s="280"/>
      <c r="B55" s="280"/>
      <c r="C55" s="280"/>
      <c r="D55" s="280"/>
      <c r="E55" s="280"/>
      <c r="F55" s="280"/>
      <c r="G55" s="363"/>
      <c r="H55" s="280"/>
      <c r="I55" s="280"/>
      <c r="J55" s="280"/>
      <c r="K55" s="363"/>
      <c r="L55" s="280"/>
      <c r="M55" s="280"/>
      <c r="N55" s="280"/>
      <c r="O55" s="363"/>
      <c r="P55" s="280"/>
      <c r="Q55" s="280"/>
      <c r="R55" s="280"/>
      <c r="S55" s="363"/>
      <c r="T55" s="280"/>
      <c r="U55" s="280"/>
      <c r="V55" s="280"/>
      <c r="W55" s="232"/>
      <c r="X55" s="76"/>
      <c r="Y55" s="76"/>
      <c r="Z55" s="76"/>
      <c r="AA55" s="76"/>
      <c r="AB55" s="76"/>
      <c r="AC55" s="76"/>
      <c r="AD55" s="69"/>
      <c r="AE55" s="69"/>
      <c r="AF55" s="69"/>
      <c r="AG55" s="76"/>
    </row>
    <row r="56" spans="1:33" s="85" customFormat="1">
      <c r="A56" s="280"/>
      <c r="B56" s="280"/>
      <c r="C56" s="280"/>
      <c r="D56" s="280"/>
      <c r="E56" s="280"/>
      <c r="F56" s="280"/>
      <c r="G56" s="363"/>
      <c r="H56" s="280"/>
      <c r="I56" s="280"/>
      <c r="J56" s="280"/>
      <c r="K56" s="363"/>
      <c r="L56" s="280"/>
      <c r="M56" s="280"/>
      <c r="N56" s="280"/>
      <c r="O56" s="363"/>
      <c r="P56" s="280"/>
      <c r="Q56" s="280"/>
      <c r="R56" s="280"/>
      <c r="S56" s="363"/>
      <c r="T56" s="280"/>
      <c r="U56" s="280"/>
      <c r="V56" s="280"/>
      <c r="W56" s="232"/>
      <c r="X56" s="76"/>
      <c r="Y56" s="76"/>
      <c r="Z56" s="76"/>
      <c r="AA56" s="76"/>
      <c r="AB56" s="76"/>
      <c r="AC56" s="76"/>
      <c r="AD56" s="69"/>
      <c r="AE56" s="69"/>
      <c r="AF56" s="69"/>
      <c r="AG56" s="76"/>
    </row>
    <row r="57" spans="1:33" s="85" customFormat="1">
      <c r="A57" s="280"/>
      <c r="B57" s="280"/>
      <c r="C57" s="280"/>
      <c r="D57" s="280"/>
      <c r="E57" s="280"/>
      <c r="F57" s="280"/>
      <c r="G57" s="363"/>
      <c r="H57" s="280"/>
      <c r="I57" s="280"/>
      <c r="J57" s="280"/>
      <c r="K57" s="363"/>
      <c r="L57" s="280"/>
      <c r="M57" s="280"/>
      <c r="N57" s="280"/>
      <c r="O57" s="363"/>
      <c r="P57" s="280"/>
      <c r="Q57" s="280"/>
      <c r="R57" s="280"/>
      <c r="S57" s="363"/>
      <c r="T57" s="280"/>
      <c r="U57" s="280"/>
      <c r="V57" s="280"/>
      <c r="W57" s="232"/>
      <c r="X57" s="76"/>
      <c r="Y57" s="76"/>
      <c r="Z57" s="76"/>
      <c r="AA57" s="76"/>
      <c r="AB57" s="76"/>
      <c r="AC57" s="76"/>
      <c r="AD57" s="69"/>
      <c r="AE57" s="69"/>
      <c r="AF57" s="69"/>
      <c r="AG57" s="76"/>
    </row>
    <row r="58" spans="1:33" s="85" customFormat="1">
      <c r="A58" s="280"/>
      <c r="B58" s="280"/>
      <c r="C58" s="280"/>
      <c r="D58" s="280"/>
      <c r="E58" s="280"/>
      <c r="F58" s="280"/>
      <c r="G58" s="363"/>
      <c r="H58" s="280"/>
      <c r="I58" s="280"/>
      <c r="J58" s="280"/>
      <c r="K58" s="363"/>
      <c r="L58" s="280"/>
      <c r="M58" s="280"/>
      <c r="N58" s="280"/>
      <c r="O58" s="363"/>
      <c r="P58" s="280"/>
      <c r="Q58" s="280"/>
      <c r="R58" s="280"/>
      <c r="S58" s="363"/>
      <c r="T58" s="280"/>
      <c r="U58" s="280"/>
      <c r="V58" s="280"/>
      <c r="W58" s="232"/>
      <c r="X58" s="76"/>
      <c r="Y58" s="76"/>
      <c r="Z58" s="76"/>
      <c r="AA58" s="76"/>
      <c r="AB58" s="76"/>
      <c r="AC58" s="76"/>
      <c r="AD58" s="69"/>
      <c r="AE58" s="69"/>
      <c r="AF58" s="69"/>
      <c r="AG58" s="76"/>
    </row>
    <row r="59" spans="1:33" s="85" customFormat="1">
      <c r="A59" s="280"/>
      <c r="B59" s="280"/>
      <c r="C59" s="280"/>
      <c r="D59" s="280"/>
      <c r="E59" s="280"/>
      <c r="F59" s="280"/>
      <c r="G59" s="363"/>
      <c r="H59" s="280"/>
      <c r="I59" s="280"/>
      <c r="J59" s="280"/>
      <c r="K59" s="363"/>
      <c r="L59" s="280"/>
      <c r="M59" s="280"/>
      <c r="N59" s="280"/>
      <c r="O59" s="363"/>
      <c r="P59" s="280"/>
      <c r="Q59" s="280"/>
      <c r="R59" s="280"/>
      <c r="S59" s="363"/>
      <c r="T59" s="280"/>
      <c r="U59" s="280"/>
      <c r="V59" s="280"/>
      <c r="W59" s="232"/>
      <c r="X59" s="76"/>
      <c r="Y59" s="76"/>
      <c r="Z59" s="76"/>
      <c r="AA59" s="76"/>
      <c r="AB59" s="76"/>
      <c r="AC59" s="76"/>
      <c r="AD59" s="69"/>
      <c r="AE59" s="69"/>
      <c r="AF59" s="69"/>
      <c r="AG59" s="76"/>
    </row>
    <row r="60" spans="1:33" s="85" customFormat="1">
      <c r="A60" s="280"/>
      <c r="B60" s="280"/>
      <c r="C60" s="280"/>
      <c r="D60" s="280"/>
      <c r="E60" s="280"/>
      <c r="F60" s="280"/>
      <c r="G60" s="363"/>
      <c r="H60" s="280"/>
      <c r="I60" s="280"/>
      <c r="J60" s="280"/>
      <c r="K60" s="363"/>
      <c r="L60" s="280"/>
      <c r="M60" s="280"/>
      <c r="N60" s="280"/>
      <c r="O60" s="363"/>
      <c r="P60" s="280"/>
      <c r="Q60" s="280"/>
      <c r="R60" s="280"/>
      <c r="S60" s="363"/>
      <c r="T60" s="280"/>
      <c r="U60" s="280"/>
      <c r="V60" s="280"/>
      <c r="W60" s="232"/>
      <c r="X60" s="76"/>
      <c r="Y60" s="76"/>
      <c r="Z60" s="76"/>
      <c r="AA60" s="76"/>
      <c r="AB60" s="76"/>
      <c r="AC60" s="76"/>
      <c r="AD60" s="69"/>
      <c r="AE60" s="69"/>
      <c r="AF60" s="69"/>
      <c r="AG60" s="76"/>
    </row>
    <row r="61" spans="1:33" s="85" customFormat="1">
      <c r="A61" s="280"/>
      <c r="B61" s="280"/>
      <c r="C61" s="280"/>
      <c r="D61" s="280"/>
      <c r="E61" s="280"/>
      <c r="F61" s="280"/>
      <c r="G61" s="363"/>
      <c r="H61" s="280"/>
      <c r="I61" s="280"/>
      <c r="J61" s="280"/>
      <c r="K61" s="363"/>
      <c r="L61" s="280"/>
      <c r="M61" s="280"/>
      <c r="N61" s="280"/>
      <c r="O61" s="363"/>
      <c r="P61" s="280"/>
      <c r="Q61" s="280"/>
      <c r="R61" s="280"/>
      <c r="S61" s="363"/>
      <c r="T61" s="280"/>
      <c r="U61" s="280"/>
      <c r="V61" s="280"/>
      <c r="W61" s="232"/>
      <c r="X61" s="76"/>
      <c r="Y61" s="76"/>
      <c r="Z61" s="76"/>
      <c r="AA61" s="76"/>
      <c r="AB61" s="76"/>
      <c r="AC61" s="76"/>
      <c r="AD61" s="69"/>
      <c r="AE61" s="69"/>
      <c r="AF61" s="69"/>
      <c r="AG61" s="76"/>
    </row>
    <row r="62" spans="1:33" s="85" customFormat="1">
      <c r="A62" s="280"/>
      <c r="B62" s="280"/>
      <c r="C62" s="280"/>
      <c r="D62" s="280"/>
      <c r="E62" s="280"/>
      <c r="F62" s="280"/>
      <c r="G62" s="363"/>
      <c r="H62" s="280"/>
      <c r="I62" s="280"/>
      <c r="J62" s="280"/>
      <c r="K62" s="363"/>
      <c r="L62" s="280"/>
      <c r="M62" s="280"/>
      <c r="N62" s="280"/>
      <c r="O62" s="363"/>
      <c r="P62" s="280"/>
      <c r="Q62" s="280"/>
      <c r="R62" s="280"/>
      <c r="S62" s="363"/>
      <c r="T62" s="280"/>
      <c r="U62" s="280"/>
      <c r="V62" s="280"/>
      <c r="W62" s="232"/>
      <c r="X62" s="76"/>
      <c r="Y62" s="76"/>
      <c r="Z62" s="76"/>
      <c r="AA62" s="76"/>
      <c r="AB62" s="76"/>
      <c r="AC62" s="76"/>
      <c r="AD62" s="69"/>
      <c r="AE62" s="69"/>
      <c r="AF62" s="69"/>
      <c r="AG62" s="76"/>
    </row>
    <row r="63" spans="1:33" s="85" customFormat="1">
      <c r="A63" s="280"/>
      <c r="B63" s="280"/>
      <c r="C63" s="280"/>
      <c r="D63" s="280"/>
      <c r="E63" s="280"/>
      <c r="F63" s="280"/>
      <c r="G63" s="363"/>
      <c r="H63" s="280"/>
      <c r="I63" s="280"/>
      <c r="J63" s="280"/>
      <c r="K63" s="363"/>
      <c r="L63" s="280"/>
      <c r="M63" s="280"/>
      <c r="N63" s="280"/>
      <c r="O63" s="363"/>
      <c r="P63" s="280"/>
      <c r="Q63" s="280"/>
      <c r="R63" s="280"/>
      <c r="S63" s="363"/>
      <c r="T63" s="280"/>
      <c r="U63" s="280"/>
      <c r="V63" s="280"/>
      <c r="W63" s="232"/>
      <c r="X63" s="76"/>
      <c r="Y63" s="76"/>
      <c r="Z63" s="76"/>
      <c r="AA63" s="76"/>
      <c r="AB63" s="76"/>
      <c r="AC63" s="76"/>
      <c r="AD63" s="69"/>
      <c r="AE63" s="69"/>
      <c r="AF63" s="69"/>
      <c r="AG63" s="76"/>
    </row>
    <row r="64" spans="1:33" s="85" customFormat="1">
      <c r="A64" s="280"/>
      <c r="B64" s="280"/>
      <c r="C64" s="280"/>
      <c r="D64" s="280"/>
      <c r="E64" s="280"/>
      <c r="F64" s="280"/>
      <c r="G64" s="363"/>
      <c r="H64" s="280"/>
      <c r="I64" s="280"/>
      <c r="J64" s="280"/>
      <c r="K64" s="363"/>
      <c r="L64" s="280"/>
      <c r="M64" s="280"/>
      <c r="N64" s="280"/>
      <c r="O64" s="363"/>
      <c r="P64" s="280"/>
      <c r="Q64" s="280"/>
      <c r="R64" s="280"/>
      <c r="S64" s="363"/>
      <c r="T64" s="280"/>
      <c r="U64" s="280"/>
      <c r="V64" s="280"/>
      <c r="W64" s="232"/>
      <c r="X64" s="76"/>
      <c r="Y64" s="76"/>
      <c r="Z64" s="76"/>
      <c r="AA64" s="76"/>
      <c r="AB64" s="76"/>
      <c r="AC64" s="76"/>
      <c r="AD64" s="69"/>
      <c r="AE64" s="69"/>
      <c r="AF64" s="69"/>
      <c r="AG64" s="76"/>
    </row>
    <row r="65" spans="1:33" s="85" customFormat="1">
      <c r="A65" s="280"/>
      <c r="B65" s="280"/>
      <c r="C65" s="280"/>
      <c r="D65" s="280"/>
      <c r="E65" s="280"/>
      <c r="F65" s="280"/>
      <c r="G65" s="363"/>
      <c r="H65" s="280"/>
      <c r="I65" s="280"/>
      <c r="J65" s="280"/>
      <c r="K65" s="363"/>
      <c r="L65" s="280"/>
      <c r="M65" s="280"/>
      <c r="N65" s="280"/>
      <c r="O65" s="363"/>
      <c r="P65" s="280"/>
      <c r="Q65" s="280"/>
      <c r="R65" s="280"/>
      <c r="S65" s="363"/>
      <c r="T65" s="280"/>
      <c r="U65" s="280"/>
      <c r="V65" s="280"/>
      <c r="W65" s="232"/>
      <c r="X65" s="76"/>
      <c r="Y65" s="76"/>
      <c r="Z65" s="76"/>
      <c r="AA65" s="76"/>
      <c r="AB65" s="76"/>
      <c r="AC65" s="76"/>
      <c r="AD65" s="69"/>
      <c r="AE65" s="69"/>
      <c r="AF65" s="69"/>
      <c r="AG65" s="76"/>
    </row>
    <row r="66" spans="1:33" s="85" customFormat="1">
      <c r="A66" s="280"/>
      <c r="B66" s="280"/>
      <c r="C66" s="280"/>
      <c r="D66" s="280"/>
      <c r="E66" s="280"/>
      <c r="F66" s="280"/>
      <c r="G66" s="363"/>
      <c r="H66" s="280"/>
      <c r="I66" s="280"/>
      <c r="J66" s="280"/>
      <c r="K66" s="363"/>
      <c r="L66" s="280"/>
      <c r="M66" s="280"/>
      <c r="N66" s="280"/>
      <c r="O66" s="363"/>
      <c r="P66" s="280"/>
      <c r="Q66" s="280"/>
      <c r="R66" s="280"/>
      <c r="S66" s="363"/>
      <c r="T66" s="280"/>
      <c r="U66" s="280"/>
      <c r="V66" s="280"/>
      <c r="W66" s="232"/>
      <c r="X66" s="76"/>
      <c r="Y66" s="76"/>
      <c r="Z66" s="76"/>
      <c r="AA66" s="76"/>
      <c r="AB66" s="76"/>
      <c r="AC66" s="76"/>
      <c r="AD66" s="69"/>
      <c r="AE66" s="69"/>
      <c r="AF66" s="69"/>
      <c r="AG66" s="76"/>
    </row>
    <row r="67" spans="1:33" s="85" customFormat="1">
      <c r="A67" s="280"/>
      <c r="B67" s="280"/>
      <c r="C67" s="280"/>
      <c r="D67" s="280"/>
      <c r="E67" s="280"/>
      <c r="F67" s="280"/>
      <c r="G67" s="363"/>
      <c r="H67" s="280"/>
      <c r="I67" s="280"/>
      <c r="J67" s="280"/>
      <c r="K67" s="363"/>
      <c r="L67" s="280"/>
      <c r="M67" s="280"/>
      <c r="N67" s="280"/>
      <c r="O67" s="363"/>
      <c r="P67" s="280"/>
      <c r="Q67" s="280"/>
      <c r="R67" s="280"/>
      <c r="S67" s="363"/>
      <c r="T67" s="280"/>
      <c r="U67" s="280"/>
      <c r="V67" s="280"/>
      <c r="W67" s="232"/>
      <c r="X67" s="76"/>
      <c r="Y67" s="76"/>
      <c r="Z67" s="76"/>
      <c r="AA67" s="76"/>
      <c r="AB67" s="76"/>
      <c r="AC67" s="76"/>
      <c r="AD67" s="69"/>
      <c r="AE67" s="69"/>
      <c r="AF67" s="69"/>
      <c r="AG67" s="76"/>
    </row>
    <row r="68" spans="1:33" s="85" customFormat="1">
      <c r="A68" s="280"/>
      <c r="B68" s="280"/>
      <c r="C68" s="280"/>
      <c r="D68" s="280"/>
      <c r="E68" s="280"/>
      <c r="F68" s="280"/>
      <c r="G68" s="363"/>
      <c r="H68" s="280"/>
      <c r="I68" s="280"/>
      <c r="J68" s="280"/>
      <c r="K68" s="363"/>
      <c r="L68" s="280"/>
      <c r="M68" s="280"/>
      <c r="N68" s="280"/>
      <c r="O68" s="363"/>
      <c r="P68" s="280"/>
      <c r="Q68" s="280"/>
      <c r="R68" s="280"/>
      <c r="S68" s="363"/>
      <c r="T68" s="280"/>
      <c r="U68" s="280"/>
      <c r="V68" s="280"/>
      <c r="W68" s="232"/>
      <c r="X68" s="76"/>
      <c r="Y68" s="76"/>
      <c r="Z68" s="76"/>
      <c r="AA68" s="76"/>
      <c r="AB68" s="76"/>
      <c r="AC68" s="76"/>
      <c r="AD68" s="69"/>
      <c r="AE68" s="69"/>
      <c r="AF68" s="69"/>
      <c r="AG68" s="76"/>
    </row>
    <row r="69" spans="1:33" s="85" customFormat="1">
      <c r="A69" s="280"/>
      <c r="B69" s="280"/>
      <c r="C69" s="280"/>
      <c r="D69" s="280"/>
      <c r="E69" s="280"/>
      <c r="F69" s="280"/>
      <c r="G69" s="363"/>
      <c r="H69" s="280"/>
      <c r="I69" s="280"/>
      <c r="J69" s="280"/>
      <c r="K69" s="363"/>
      <c r="L69" s="280"/>
      <c r="M69" s="280"/>
      <c r="N69" s="280"/>
      <c r="O69" s="363"/>
      <c r="P69" s="280"/>
      <c r="Q69" s="280"/>
      <c r="R69" s="280"/>
      <c r="S69" s="363"/>
      <c r="T69" s="280"/>
      <c r="U69" s="280"/>
      <c r="V69" s="280"/>
      <c r="W69" s="232"/>
      <c r="X69" s="76"/>
      <c r="Y69" s="76"/>
      <c r="Z69" s="76"/>
      <c r="AA69" s="76"/>
      <c r="AB69" s="76"/>
      <c r="AC69" s="76"/>
      <c r="AD69" s="69"/>
      <c r="AE69" s="69"/>
      <c r="AF69" s="69"/>
      <c r="AG69" s="76"/>
    </row>
    <row r="70" spans="1:33" s="85" customFormat="1">
      <c r="A70" s="280"/>
      <c r="B70" s="280"/>
      <c r="C70" s="280"/>
      <c r="D70" s="280"/>
      <c r="E70" s="280"/>
      <c r="F70" s="280"/>
      <c r="G70" s="363"/>
      <c r="H70" s="280"/>
      <c r="I70" s="280"/>
      <c r="J70" s="280"/>
      <c r="K70" s="363"/>
      <c r="L70" s="280"/>
      <c r="M70" s="280"/>
      <c r="N70" s="280"/>
      <c r="O70" s="363"/>
      <c r="P70" s="280"/>
      <c r="Q70" s="280"/>
      <c r="R70" s="280"/>
      <c r="S70" s="363"/>
      <c r="T70" s="280"/>
      <c r="U70" s="280"/>
      <c r="V70" s="280"/>
      <c r="W70" s="232"/>
      <c r="X70" s="76"/>
      <c r="Y70" s="76"/>
      <c r="Z70" s="76"/>
      <c r="AA70" s="76"/>
      <c r="AB70" s="76"/>
      <c r="AC70" s="76"/>
      <c r="AD70" s="69"/>
      <c r="AE70" s="69"/>
      <c r="AF70" s="69"/>
      <c r="AG70" s="76"/>
    </row>
    <row r="71" spans="1:33" s="85" customFormat="1">
      <c r="A71" s="280"/>
      <c r="B71" s="280"/>
      <c r="C71" s="280"/>
      <c r="D71" s="280"/>
      <c r="E71" s="280"/>
      <c r="F71" s="280"/>
      <c r="G71" s="363"/>
      <c r="H71" s="280"/>
      <c r="I71" s="280"/>
      <c r="J71" s="280"/>
      <c r="K71" s="363"/>
      <c r="L71" s="280"/>
      <c r="M71" s="280"/>
      <c r="N71" s="280"/>
      <c r="O71" s="363"/>
      <c r="P71" s="280"/>
      <c r="Q71" s="280"/>
      <c r="R71" s="280"/>
      <c r="S71" s="363"/>
      <c r="T71" s="280"/>
      <c r="U71" s="280"/>
      <c r="V71" s="280"/>
      <c r="W71" s="232"/>
      <c r="X71" s="76"/>
      <c r="Y71" s="76"/>
      <c r="Z71" s="76"/>
      <c r="AA71" s="76"/>
      <c r="AB71" s="76"/>
      <c r="AC71" s="76"/>
      <c r="AD71" s="69"/>
      <c r="AE71" s="69"/>
      <c r="AF71" s="69"/>
      <c r="AG71" s="76"/>
    </row>
    <row r="72" spans="1:33" s="85" customFormat="1">
      <c r="A72" s="280"/>
      <c r="B72" s="280"/>
      <c r="C72" s="280"/>
      <c r="D72" s="280"/>
      <c r="E72" s="280"/>
      <c r="F72" s="280"/>
      <c r="G72" s="363"/>
      <c r="H72" s="280"/>
      <c r="I72" s="280"/>
      <c r="J72" s="280"/>
      <c r="K72" s="363"/>
      <c r="L72" s="280"/>
      <c r="M72" s="280"/>
      <c r="N72" s="280"/>
      <c r="O72" s="363"/>
      <c r="P72" s="280"/>
      <c r="Q72" s="280"/>
      <c r="R72" s="280"/>
      <c r="S72" s="363"/>
      <c r="T72" s="280"/>
      <c r="U72" s="280"/>
      <c r="V72" s="280"/>
      <c r="W72" s="232"/>
      <c r="X72" s="76"/>
      <c r="Y72" s="76"/>
      <c r="Z72" s="76"/>
      <c r="AA72" s="76"/>
      <c r="AB72" s="76"/>
      <c r="AC72" s="76"/>
      <c r="AD72" s="69"/>
      <c r="AE72" s="69"/>
      <c r="AF72" s="69"/>
      <c r="AG72" s="76"/>
    </row>
    <row r="73" spans="1:33" s="85" customFormat="1">
      <c r="A73" s="280"/>
      <c r="B73" s="280"/>
      <c r="C73" s="280"/>
      <c r="D73" s="280"/>
      <c r="E73" s="280"/>
      <c r="F73" s="280"/>
      <c r="G73" s="363"/>
      <c r="H73" s="280"/>
      <c r="I73" s="280"/>
      <c r="J73" s="280"/>
      <c r="K73" s="363"/>
      <c r="L73" s="280"/>
      <c r="M73" s="280"/>
      <c r="N73" s="280"/>
      <c r="O73" s="363"/>
      <c r="P73" s="280"/>
      <c r="Q73" s="280"/>
      <c r="R73" s="280"/>
      <c r="S73" s="363"/>
      <c r="T73" s="280"/>
      <c r="U73" s="280"/>
      <c r="V73" s="280"/>
      <c r="W73" s="232"/>
      <c r="X73" s="76"/>
      <c r="Y73" s="76"/>
      <c r="Z73" s="76"/>
      <c r="AA73" s="76"/>
      <c r="AB73" s="76"/>
      <c r="AC73" s="76"/>
      <c r="AD73" s="69"/>
      <c r="AE73" s="69"/>
      <c r="AF73" s="69"/>
      <c r="AG73" s="76"/>
    </row>
    <row r="74" spans="1:33" s="85" customFormat="1">
      <c r="A74" s="280"/>
      <c r="B74" s="280"/>
      <c r="C74" s="280"/>
      <c r="D74" s="280"/>
      <c r="E74" s="280"/>
      <c r="F74" s="280"/>
      <c r="G74" s="363"/>
      <c r="H74" s="280"/>
      <c r="I74" s="280"/>
      <c r="J74" s="280"/>
      <c r="K74" s="363"/>
      <c r="L74" s="280"/>
      <c r="M74" s="280"/>
      <c r="N74" s="280"/>
      <c r="O74" s="363"/>
      <c r="P74" s="280"/>
      <c r="Q74" s="280"/>
      <c r="R74" s="280"/>
      <c r="S74" s="363"/>
      <c r="T74" s="280"/>
      <c r="U74" s="280"/>
      <c r="V74" s="280"/>
      <c r="W74" s="232"/>
      <c r="X74" s="76"/>
      <c r="Y74" s="76"/>
      <c r="Z74" s="76"/>
      <c r="AA74" s="76"/>
      <c r="AB74" s="76"/>
      <c r="AC74" s="76"/>
      <c r="AD74" s="69"/>
      <c r="AE74" s="69"/>
      <c r="AF74" s="69"/>
      <c r="AG74" s="76"/>
    </row>
    <row r="75" spans="1:33" s="85" customFormat="1">
      <c r="A75" s="280"/>
      <c r="B75" s="280"/>
      <c r="C75" s="280"/>
      <c r="D75" s="280"/>
      <c r="E75" s="280"/>
      <c r="F75" s="280"/>
      <c r="G75" s="363"/>
      <c r="H75" s="280"/>
      <c r="I75" s="280"/>
      <c r="J75" s="280"/>
      <c r="K75" s="363"/>
      <c r="L75" s="280"/>
      <c r="M75" s="280"/>
      <c r="N75" s="280"/>
      <c r="O75" s="363"/>
      <c r="P75" s="280"/>
      <c r="Q75" s="280"/>
      <c r="R75" s="280"/>
      <c r="S75" s="363"/>
      <c r="T75" s="280"/>
      <c r="U75" s="280"/>
      <c r="V75" s="280"/>
      <c r="W75" s="232"/>
      <c r="X75" s="76"/>
      <c r="Y75" s="76"/>
      <c r="Z75" s="76"/>
      <c r="AA75" s="76"/>
      <c r="AB75" s="76"/>
      <c r="AC75" s="76"/>
      <c r="AD75" s="69"/>
      <c r="AE75" s="69"/>
      <c r="AF75" s="69"/>
      <c r="AG75" s="76"/>
    </row>
    <row r="76" spans="1:33" s="85" customFormat="1">
      <c r="A76" s="280"/>
      <c r="B76" s="280"/>
      <c r="C76" s="280"/>
      <c r="D76" s="280"/>
      <c r="E76" s="280"/>
      <c r="F76" s="280"/>
      <c r="G76" s="363"/>
      <c r="H76" s="280"/>
      <c r="I76" s="280"/>
      <c r="J76" s="280"/>
      <c r="K76" s="363"/>
      <c r="L76" s="280"/>
      <c r="M76" s="280"/>
      <c r="N76" s="280"/>
      <c r="O76" s="363"/>
      <c r="P76" s="280"/>
      <c r="Q76" s="280"/>
      <c r="R76" s="280"/>
      <c r="S76" s="363"/>
      <c r="T76" s="280"/>
      <c r="U76" s="280"/>
      <c r="V76" s="280"/>
      <c r="W76" s="232"/>
      <c r="X76" s="76"/>
      <c r="Y76" s="76"/>
      <c r="Z76" s="76"/>
      <c r="AA76" s="76"/>
      <c r="AB76" s="76"/>
      <c r="AC76" s="76"/>
      <c r="AD76" s="69"/>
      <c r="AE76" s="69"/>
      <c r="AF76" s="69"/>
      <c r="AG76" s="76"/>
    </row>
    <row r="77" spans="1:33" s="85" customFormat="1">
      <c r="A77" s="280"/>
      <c r="B77" s="280"/>
      <c r="C77" s="280"/>
      <c r="D77" s="280"/>
      <c r="E77" s="280"/>
      <c r="F77" s="280"/>
      <c r="G77" s="363"/>
      <c r="H77" s="280"/>
      <c r="I77" s="280"/>
      <c r="J77" s="280"/>
      <c r="K77" s="363"/>
      <c r="L77" s="280"/>
      <c r="M77" s="280"/>
      <c r="N77" s="280"/>
      <c r="O77" s="363"/>
      <c r="P77" s="280"/>
      <c r="Q77" s="280"/>
      <c r="R77" s="280"/>
      <c r="S77" s="363"/>
      <c r="T77" s="280"/>
      <c r="U77" s="280"/>
      <c r="V77" s="280"/>
      <c r="W77" s="232"/>
      <c r="X77" s="76"/>
      <c r="Y77" s="76"/>
      <c r="Z77" s="76"/>
      <c r="AA77" s="76"/>
      <c r="AB77" s="76"/>
      <c r="AC77" s="76"/>
      <c r="AD77" s="69"/>
      <c r="AE77" s="69"/>
      <c r="AF77" s="69"/>
      <c r="AG77" s="76"/>
    </row>
    <row r="78" spans="1:33" s="85" customFormat="1">
      <c r="A78" s="280"/>
      <c r="B78" s="280"/>
      <c r="C78" s="280"/>
      <c r="D78" s="280"/>
      <c r="E78" s="280"/>
      <c r="F78" s="280"/>
      <c r="G78" s="363"/>
      <c r="H78" s="280"/>
      <c r="I78" s="280"/>
      <c r="J78" s="280"/>
      <c r="K78" s="363"/>
      <c r="L78" s="280"/>
      <c r="M78" s="280"/>
      <c r="N78" s="280"/>
      <c r="O78" s="363"/>
      <c r="P78" s="280"/>
      <c r="Q78" s="280"/>
      <c r="R78" s="280"/>
      <c r="S78" s="363"/>
      <c r="T78" s="280"/>
      <c r="U78" s="280"/>
      <c r="V78" s="280"/>
      <c r="W78" s="232"/>
      <c r="X78" s="76"/>
      <c r="Y78" s="76"/>
      <c r="Z78" s="76"/>
      <c r="AA78" s="76"/>
      <c r="AB78" s="76"/>
      <c r="AC78" s="76"/>
      <c r="AD78" s="69"/>
      <c r="AE78" s="69"/>
      <c r="AF78" s="69"/>
      <c r="AG78" s="76"/>
    </row>
    <row r="79" spans="1:33" s="85" customFormat="1">
      <c r="A79" s="280"/>
      <c r="B79" s="280"/>
      <c r="C79" s="280"/>
      <c r="D79" s="280"/>
      <c r="E79" s="280"/>
      <c r="F79" s="280"/>
      <c r="G79" s="363"/>
      <c r="H79" s="280"/>
      <c r="I79" s="280"/>
      <c r="J79" s="280"/>
      <c r="K79" s="363"/>
      <c r="L79" s="280"/>
      <c r="M79" s="280"/>
      <c r="N79" s="280"/>
      <c r="O79" s="363"/>
      <c r="P79" s="280"/>
      <c r="Q79" s="280"/>
      <c r="R79" s="280"/>
      <c r="S79" s="363"/>
      <c r="T79" s="280"/>
      <c r="U79" s="280"/>
      <c r="V79" s="280"/>
      <c r="W79" s="232"/>
      <c r="X79" s="76"/>
      <c r="Y79" s="76"/>
      <c r="Z79" s="76"/>
      <c r="AA79" s="76"/>
      <c r="AB79" s="76"/>
      <c r="AC79" s="76"/>
      <c r="AD79" s="69"/>
      <c r="AE79" s="69"/>
      <c r="AF79" s="69"/>
      <c r="AG79" s="76"/>
    </row>
    <row r="80" spans="1:33" s="85" customFormat="1">
      <c r="A80" s="280"/>
      <c r="B80" s="280"/>
      <c r="C80" s="280"/>
      <c r="D80" s="280"/>
      <c r="E80" s="280"/>
      <c r="F80" s="280"/>
      <c r="G80" s="363"/>
      <c r="H80" s="280"/>
      <c r="I80" s="280"/>
      <c r="J80" s="280"/>
      <c r="K80" s="363"/>
      <c r="L80" s="280"/>
      <c r="M80" s="280"/>
      <c r="N80" s="280"/>
      <c r="O80" s="363"/>
      <c r="P80" s="280"/>
      <c r="Q80" s="280"/>
      <c r="R80" s="280"/>
      <c r="S80" s="363"/>
      <c r="T80" s="280"/>
      <c r="U80" s="280"/>
      <c r="V80" s="280"/>
      <c r="W80" s="232"/>
      <c r="X80" s="76"/>
      <c r="Y80" s="76"/>
      <c r="Z80" s="76"/>
      <c r="AA80" s="76"/>
      <c r="AB80" s="76"/>
      <c r="AC80" s="76"/>
      <c r="AD80" s="69"/>
      <c r="AE80" s="69"/>
      <c r="AF80" s="69"/>
      <c r="AG80" s="76"/>
    </row>
    <row r="81" spans="1:33" s="85" customFormat="1">
      <c r="A81" s="280"/>
      <c r="B81" s="280"/>
      <c r="C81" s="280"/>
      <c r="D81" s="280"/>
      <c r="E81" s="280"/>
      <c r="F81" s="280"/>
      <c r="G81" s="363"/>
      <c r="H81" s="280"/>
      <c r="I81" s="280"/>
      <c r="J81" s="280"/>
      <c r="K81" s="363"/>
      <c r="L81" s="280"/>
      <c r="M81" s="280"/>
      <c r="N81" s="280"/>
      <c r="O81" s="363"/>
      <c r="P81" s="280"/>
      <c r="Q81" s="280"/>
      <c r="R81" s="280"/>
      <c r="S81" s="363"/>
      <c r="T81" s="280"/>
      <c r="U81" s="280"/>
      <c r="V81" s="280"/>
      <c r="W81" s="232"/>
      <c r="X81" s="76"/>
      <c r="Y81" s="76"/>
      <c r="Z81" s="76"/>
      <c r="AA81" s="76"/>
      <c r="AB81" s="76"/>
      <c r="AC81" s="76"/>
      <c r="AD81" s="69"/>
      <c r="AE81" s="69"/>
      <c r="AF81" s="69"/>
      <c r="AG81" s="76"/>
    </row>
    <row r="82" spans="1:33" s="85" customFormat="1">
      <c r="A82" s="280"/>
      <c r="B82" s="280"/>
      <c r="C82" s="280"/>
      <c r="D82" s="280"/>
      <c r="E82" s="280"/>
      <c r="F82" s="280"/>
      <c r="G82" s="363"/>
      <c r="H82" s="280"/>
      <c r="I82" s="280"/>
      <c r="J82" s="280"/>
      <c r="K82" s="363"/>
      <c r="L82" s="280"/>
      <c r="M82" s="280"/>
      <c r="N82" s="280"/>
      <c r="O82" s="363"/>
      <c r="P82" s="280"/>
      <c r="Q82" s="280"/>
      <c r="R82" s="280"/>
      <c r="S82" s="363"/>
      <c r="T82" s="280"/>
      <c r="U82" s="280"/>
      <c r="V82" s="280"/>
      <c r="W82" s="232"/>
      <c r="X82" s="76"/>
      <c r="Y82" s="76"/>
      <c r="Z82" s="76"/>
      <c r="AA82" s="76"/>
      <c r="AB82" s="76"/>
      <c r="AC82" s="76"/>
      <c r="AD82" s="69"/>
      <c r="AE82" s="69"/>
      <c r="AF82" s="69"/>
      <c r="AG82" s="76"/>
    </row>
    <row r="83" spans="1:33" s="85" customFormat="1">
      <c r="A83" s="280"/>
      <c r="B83" s="280"/>
      <c r="C83" s="280"/>
      <c r="D83" s="280"/>
      <c r="E83" s="280"/>
      <c r="F83" s="280"/>
      <c r="G83" s="363"/>
      <c r="H83" s="280"/>
      <c r="I83" s="280"/>
      <c r="J83" s="280"/>
      <c r="K83" s="363"/>
      <c r="L83" s="280"/>
      <c r="M83" s="280"/>
      <c r="N83" s="280"/>
      <c r="O83" s="363"/>
      <c r="P83" s="280"/>
      <c r="Q83" s="280"/>
      <c r="R83" s="280"/>
      <c r="S83" s="363"/>
      <c r="T83" s="280"/>
      <c r="U83" s="280"/>
      <c r="V83" s="280"/>
      <c r="W83" s="232"/>
      <c r="X83" s="76"/>
      <c r="Y83" s="76"/>
      <c r="Z83" s="76"/>
      <c r="AA83" s="76"/>
      <c r="AB83" s="76"/>
      <c r="AC83" s="76"/>
      <c r="AD83" s="69"/>
      <c r="AE83" s="69"/>
      <c r="AF83" s="69"/>
      <c r="AG83" s="76"/>
    </row>
    <row r="84" spans="1:33" s="85" customFormat="1">
      <c r="A84" s="280"/>
      <c r="B84" s="280"/>
      <c r="C84" s="280"/>
      <c r="D84" s="280"/>
      <c r="E84" s="280"/>
      <c r="F84" s="280"/>
      <c r="G84" s="363"/>
      <c r="H84" s="280"/>
      <c r="I84" s="280"/>
      <c r="J84" s="280"/>
      <c r="K84" s="363"/>
      <c r="L84" s="280"/>
      <c r="M84" s="280"/>
      <c r="N84" s="280"/>
      <c r="O84" s="363"/>
      <c r="P84" s="280"/>
      <c r="Q84" s="280"/>
      <c r="R84" s="280"/>
      <c r="S84" s="363"/>
      <c r="T84" s="280"/>
      <c r="U84" s="280"/>
      <c r="V84" s="280"/>
      <c r="W84" s="232"/>
      <c r="X84" s="76"/>
      <c r="Y84" s="76"/>
      <c r="Z84" s="76"/>
      <c r="AA84" s="76"/>
      <c r="AB84" s="76"/>
      <c r="AC84" s="76"/>
      <c r="AD84" s="69"/>
      <c r="AE84" s="69"/>
      <c r="AF84" s="69"/>
      <c r="AG84" s="76"/>
    </row>
    <row r="85" spans="1:33" s="85" customFormat="1">
      <c r="A85" s="280"/>
      <c r="B85" s="280"/>
      <c r="C85" s="280"/>
      <c r="D85" s="280"/>
      <c r="E85" s="280"/>
      <c r="F85" s="280"/>
      <c r="G85" s="363"/>
      <c r="H85" s="280"/>
      <c r="I85" s="280"/>
      <c r="J85" s="280"/>
      <c r="K85" s="363"/>
      <c r="L85" s="280"/>
      <c r="M85" s="280"/>
      <c r="N85" s="280"/>
      <c r="O85" s="363"/>
      <c r="P85" s="280"/>
      <c r="Q85" s="280"/>
      <c r="R85" s="280"/>
      <c r="S85" s="363"/>
      <c r="T85" s="280"/>
      <c r="U85" s="280"/>
      <c r="V85" s="280"/>
      <c r="W85" s="232"/>
      <c r="X85" s="76"/>
      <c r="Y85" s="76"/>
      <c r="Z85" s="76"/>
      <c r="AA85" s="76"/>
      <c r="AB85" s="76"/>
      <c r="AC85" s="76"/>
      <c r="AD85" s="69"/>
      <c r="AE85" s="69"/>
      <c r="AF85" s="69"/>
      <c r="AG85" s="76"/>
    </row>
    <row r="86" spans="1:33" s="85" customFormat="1">
      <c r="A86" s="280"/>
      <c r="B86" s="280"/>
      <c r="C86" s="280"/>
      <c r="D86" s="280"/>
      <c r="E86" s="280"/>
      <c r="F86" s="280"/>
      <c r="G86" s="363"/>
      <c r="H86" s="280"/>
      <c r="I86" s="280"/>
      <c r="J86" s="280"/>
      <c r="K86" s="363"/>
      <c r="L86" s="280"/>
      <c r="M86" s="280"/>
      <c r="N86" s="280"/>
      <c r="O86" s="363"/>
      <c r="P86" s="280"/>
      <c r="Q86" s="280"/>
      <c r="R86" s="280"/>
      <c r="S86" s="363"/>
      <c r="T86" s="280"/>
      <c r="U86" s="280"/>
      <c r="V86" s="280"/>
      <c r="W86" s="232"/>
      <c r="X86" s="76"/>
      <c r="Y86" s="76"/>
      <c r="Z86" s="76"/>
      <c r="AA86" s="76"/>
      <c r="AB86" s="76"/>
      <c r="AC86" s="76"/>
      <c r="AD86" s="69"/>
      <c r="AE86" s="69"/>
      <c r="AF86" s="69"/>
      <c r="AG86" s="76"/>
    </row>
    <row r="87" spans="1:33" s="85" customFormat="1">
      <c r="A87" s="280"/>
      <c r="B87" s="280"/>
      <c r="C87" s="280"/>
      <c r="D87" s="280"/>
      <c r="E87" s="280"/>
      <c r="F87" s="280"/>
      <c r="G87" s="363"/>
      <c r="H87" s="280"/>
      <c r="I87" s="280"/>
      <c r="J87" s="280"/>
      <c r="K87" s="363"/>
      <c r="L87" s="280"/>
      <c r="M87" s="280"/>
      <c r="N87" s="280"/>
      <c r="O87" s="363"/>
      <c r="P87" s="280"/>
      <c r="Q87" s="280"/>
      <c r="R87" s="280"/>
      <c r="S87" s="363"/>
      <c r="T87" s="280"/>
      <c r="U87" s="280"/>
      <c r="V87" s="280"/>
      <c r="W87" s="232"/>
      <c r="X87" s="76"/>
      <c r="Y87" s="76"/>
      <c r="Z87" s="76"/>
      <c r="AA87" s="76"/>
      <c r="AB87" s="76"/>
      <c r="AC87" s="76"/>
      <c r="AD87" s="69"/>
      <c r="AE87" s="69"/>
      <c r="AF87" s="69"/>
      <c r="AG87" s="76"/>
    </row>
    <row r="88" spans="1:33" s="85" customFormat="1">
      <c r="A88" s="280"/>
      <c r="B88" s="280"/>
      <c r="C88" s="280"/>
      <c r="D88" s="280"/>
      <c r="E88" s="280"/>
      <c r="F88" s="280"/>
      <c r="G88" s="363"/>
      <c r="H88" s="280"/>
      <c r="I88" s="280"/>
      <c r="J88" s="280"/>
      <c r="K88" s="363"/>
      <c r="L88" s="280"/>
      <c r="M88" s="280"/>
      <c r="N88" s="280"/>
      <c r="O88" s="363"/>
      <c r="P88" s="280"/>
      <c r="Q88" s="280"/>
      <c r="R88" s="280"/>
      <c r="S88" s="363"/>
      <c r="T88" s="280"/>
      <c r="U88" s="280"/>
      <c r="V88" s="280"/>
      <c r="W88" s="232"/>
      <c r="X88" s="76"/>
      <c r="Y88" s="76"/>
      <c r="Z88" s="76"/>
      <c r="AA88" s="76"/>
      <c r="AB88" s="76"/>
      <c r="AC88" s="76"/>
      <c r="AD88" s="69"/>
      <c r="AE88" s="69"/>
      <c r="AF88" s="69"/>
      <c r="AG88" s="76"/>
    </row>
    <row r="89" spans="1:33" s="85" customFormat="1">
      <c r="A89" s="280"/>
      <c r="B89" s="280"/>
      <c r="C89" s="280"/>
      <c r="D89" s="280"/>
      <c r="E89" s="280"/>
      <c r="F89" s="280"/>
      <c r="G89" s="363"/>
      <c r="H89" s="280"/>
      <c r="I89" s="280"/>
      <c r="J89" s="280"/>
      <c r="K89" s="363"/>
      <c r="L89" s="280"/>
      <c r="M89" s="280"/>
      <c r="N89" s="280"/>
      <c r="O89" s="363"/>
      <c r="P89" s="280"/>
      <c r="Q89" s="280"/>
      <c r="R89" s="280"/>
      <c r="S89" s="363"/>
      <c r="T89" s="280"/>
      <c r="U89" s="280"/>
      <c r="V89" s="280"/>
      <c r="W89" s="232"/>
      <c r="X89" s="76"/>
      <c r="Y89" s="76"/>
      <c r="Z89" s="76"/>
      <c r="AA89" s="76"/>
      <c r="AB89" s="76"/>
      <c r="AC89" s="76"/>
      <c r="AD89" s="69"/>
      <c r="AE89" s="69"/>
      <c r="AF89" s="69"/>
      <c r="AG89" s="76"/>
    </row>
    <row r="90" spans="1:33" s="85" customFormat="1">
      <c r="A90" s="280"/>
      <c r="B90" s="280"/>
      <c r="C90" s="280"/>
      <c r="D90" s="280"/>
      <c r="E90" s="280"/>
      <c r="F90" s="280"/>
      <c r="G90" s="363"/>
      <c r="H90" s="280"/>
      <c r="I90" s="280"/>
      <c r="J90" s="280"/>
      <c r="K90" s="363"/>
      <c r="L90" s="280"/>
      <c r="M90" s="280"/>
      <c r="N90" s="280"/>
      <c r="O90" s="363"/>
      <c r="P90" s="280"/>
      <c r="Q90" s="280"/>
      <c r="R90" s="280"/>
      <c r="S90" s="363"/>
      <c r="T90" s="280"/>
      <c r="U90" s="280"/>
      <c r="V90" s="280"/>
      <c r="W90" s="232"/>
      <c r="X90" s="76"/>
      <c r="Y90" s="76"/>
      <c r="Z90" s="76"/>
      <c r="AA90" s="76"/>
      <c r="AB90" s="76"/>
      <c r="AC90" s="76"/>
      <c r="AD90" s="69"/>
      <c r="AE90" s="69"/>
      <c r="AF90" s="69"/>
      <c r="AG90" s="76"/>
    </row>
    <row r="91" spans="1:33" s="85" customFormat="1">
      <c r="A91" s="280"/>
      <c r="B91" s="280"/>
      <c r="C91" s="280"/>
      <c r="D91" s="280"/>
      <c r="E91" s="280"/>
      <c r="F91" s="280"/>
      <c r="G91" s="363"/>
      <c r="H91" s="280"/>
      <c r="I91" s="280"/>
      <c r="J91" s="280"/>
      <c r="K91" s="363"/>
      <c r="L91" s="280"/>
      <c r="M91" s="280"/>
      <c r="N91" s="280"/>
      <c r="O91" s="363"/>
      <c r="P91" s="280"/>
      <c r="Q91" s="280"/>
      <c r="R91" s="280"/>
      <c r="S91" s="363"/>
      <c r="T91" s="280"/>
      <c r="U91" s="280"/>
      <c r="V91" s="280"/>
      <c r="W91" s="232"/>
      <c r="X91" s="76"/>
      <c r="Y91" s="76"/>
      <c r="Z91" s="76"/>
      <c r="AA91" s="76"/>
      <c r="AB91" s="76"/>
      <c r="AC91" s="76"/>
      <c r="AD91" s="69"/>
      <c r="AE91" s="69"/>
      <c r="AF91" s="69"/>
      <c r="AG91" s="76"/>
    </row>
    <row r="92" spans="1:33" s="85" customFormat="1">
      <c r="A92" s="280"/>
      <c r="B92" s="280"/>
      <c r="C92" s="280"/>
      <c r="D92" s="280"/>
      <c r="E92" s="280"/>
      <c r="F92" s="280"/>
      <c r="G92" s="363"/>
      <c r="H92" s="280"/>
      <c r="I92" s="280"/>
      <c r="J92" s="280"/>
      <c r="K92" s="363"/>
      <c r="L92" s="280"/>
      <c r="M92" s="280"/>
      <c r="N92" s="280"/>
      <c r="O92" s="363"/>
      <c r="P92" s="280"/>
      <c r="Q92" s="280"/>
      <c r="R92" s="280"/>
      <c r="S92" s="363"/>
      <c r="T92" s="280"/>
      <c r="U92" s="280"/>
      <c r="V92" s="280"/>
      <c r="W92" s="232"/>
      <c r="X92" s="76"/>
      <c r="Y92" s="76"/>
      <c r="Z92" s="76"/>
      <c r="AA92" s="76"/>
      <c r="AB92" s="76"/>
      <c r="AC92" s="76"/>
      <c r="AD92" s="69"/>
      <c r="AE92" s="69"/>
      <c r="AF92" s="69"/>
      <c r="AG92" s="76"/>
    </row>
    <row r="93" spans="1:33" s="85" customFormat="1">
      <c r="A93" s="280"/>
      <c r="B93" s="280"/>
      <c r="C93" s="280"/>
      <c r="D93" s="280"/>
      <c r="E93" s="280"/>
      <c r="F93" s="280"/>
      <c r="G93" s="363"/>
      <c r="H93" s="280"/>
      <c r="I93" s="280"/>
      <c r="J93" s="280"/>
      <c r="K93" s="363"/>
      <c r="L93" s="280"/>
      <c r="M93" s="280"/>
      <c r="N93" s="280"/>
      <c r="O93" s="363"/>
      <c r="P93" s="280"/>
      <c r="Q93" s="280"/>
      <c r="R93" s="280"/>
      <c r="S93" s="363"/>
      <c r="T93" s="280"/>
      <c r="U93" s="280"/>
      <c r="V93" s="280"/>
      <c r="W93" s="232"/>
      <c r="X93" s="76"/>
      <c r="Y93" s="76"/>
      <c r="Z93" s="76"/>
      <c r="AA93" s="76"/>
      <c r="AB93" s="76"/>
      <c r="AC93" s="76"/>
      <c r="AD93" s="69"/>
      <c r="AE93" s="69"/>
      <c r="AF93" s="69"/>
      <c r="AG93" s="76"/>
    </row>
    <row r="94" spans="1:33" s="85" customFormat="1">
      <c r="A94" s="280"/>
      <c r="B94" s="280"/>
      <c r="C94" s="280"/>
      <c r="D94" s="280"/>
      <c r="E94" s="280"/>
      <c r="F94" s="280"/>
      <c r="G94" s="363"/>
      <c r="H94" s="280"/>
      <c r="I94" s="280"/>
      <c r="J94" s="280"/>
      <c r="K94" s="363"/>
      <c r="L94" s="280"/>
      <c r="M94" s="280"/>
      <c r="N94" s="280"/>
      <c r="O94" s="363"/>
      <c r="P94" s="280"/>
      <c r="Q94" s="280"/>
      <c r="R94" s="280"/>
      <c r="S94" s="363"/>
      <c r="T94" s="280"/>
      <c r="U94" s="280"/>
      <c r="V94" s="280"/>
      <c r="W94" s="232"/>
      <c r="X94" s="76"/>
      <c r="Y94" s="76"/>
      <c r="Z94" s="76"/>
      <c r="AA94" s="76"/>
      <c r="AB94" s="76"/>
      <c r="AC94" s="76"/>
      <c r="AD94" s="69"/>
      <c r="AE94" s="69"/>
      <c r="AF94" s="69"/>
      <c r="AG94" s="76"/>
    </row>
    <row r="95" spans="1:33" s="85" customFormat="1">
      <c r="A95" s="280"/>
      <c r="B95" s="280"/>
      <c r="C95" s="280"/>
      <c r="D95" s="280"/>
      <c r="E95" s="280"/>
      <c r="F95" s="280"/>
      <c r="G95" s="363"/>
      <c r="H95" s="280"/>
      <c r="I95" s="280"/>
      <c r="J95" s="280"/>
      <c r="K95" s="363"/>
      <c r="L95" s="280"/>
      <c r="M95" s="280"/>
      <c r="N95" s="280"/>
      <c r="O95" s="363"/>
      <c r="P95" s="280"/>
      <c r="Q95" s="280"/>
      <c r="R95" s="280"/>
      <c r="S95" s="363"/>
      <c r="T95" s="280"/>
      <c r="U95" s="280"/>
      <c r="V95" s="280"/>
      <c r="W95" s="232"/>
      <c r="X95" s="76"/>
      <c r="Y95" s="76"/>
      <c r="Z95" s="76"/>
      <c r="AA95" s="76"/>
      <c r="AB95" s="76"/>
      <c r="AC95" s="76"/>
      <c r="AD95" s="69"/>
      <c r="AE95" s="69"/>
      <c r="AF95" s="69"/>
      <c r="AG95" s="76"/>
    </row>
    <row r="96" spans="1:33" s="85" customFormat="1">
      <c r="A96" s="280"/>
      <c r="B96" s="280"/>
      <c r="C96" s="280"/>
      <c r="D96" s="280"/>
      <c r="E96" s="280"/>
      <c r="F96" s="280"/>
      <c r="G96" s="363"/>
      <c r="H96" s="280"/>
      <c r="I96" s="280"/>
      <c r="J96" s="280"/>
      <c r="K96" s="363"/>
      <c r="L96" s="280"/>
      <c r="M96" s="280"/>
      <c r="N96" s="280"/>
      <c r="O96" s="363"/>
      <c r="P96" s="280"/>
      <c r="Q96" s="280"/>
      <c r="R96" s="280"/>
      <c r="S96" s="363"/>
      <c r="T96" s="280"/>
      <c r="U96" s="280"/>
      <c r="V96" s="280"/>
      <c r="W96" s="232"/>
      <c r="X96" s="76"/>
      <c r="Y96" s="76"/>
      <c r="Z96" s="76"/>
      <c r="AA96" s="76"/>
      <c r="AB96" s="76"/>
      <c r="AC96" s="76"/>
      <c r="AD96" s="69"/>
      <c r="AE96" s="69"/>
      <c r="AF96" s="69"/>
      <c r="AG96" s="76"/>
    </row>
    <row r="97" spans="1:33" s="85" customFormat="1">
      <c r="A97" s="280"/>
      <c r="B97" s="280"/>
      <c r="C97" s="280"/>
      <c r="D97" s="280"/>
      <c r="E97" s="280"/>
      <c r="F97" s="280"/>
      <c r="G97" s="363"/>
      <c r="H97" s="280"/>
      <c r="I97" s="280"/>
      <c r="J97" s="280"/>
      <c r="K97" s="363"/>
      <c r="L97" s="280"/>
      <c r="M97" s="280"/>
      <c r="N97" s="280"/>
      <c r="O97" s="363"/>
      <c r="P97" s="280"/>
      <c r="Q97" s="280"/>
      <c r="R97" s="280"/>
      <c r="S97" s="363"/>
      <c r="T97" s="280"/>
      <c r="U97" s="280"/>
      <c r="V97" s="280"/>
      <c r="W97" s="232"/>
      <c r="X97" s="76"/>
      <c r="Y97" s="76"/>
      <c r="Z97" s="76"/>
      <c r="AA97" s="76"/>
      <c r="AB97" s="76"/>
      <c r="AC97" s="76"/>
      <c r="AD97" s="69"/>
      <c r="AE97" s="69"/>
      <c r="AF97" s="69"/>
      <c r="AG97" s="76"/>
    </row>
    <row r="98" spans="1:33" s="85" customFormat="1">
      <c r="A98" s="280"/>
      <c r="B98" s="280"/>
      <c r="C98" s="280"/>
      <c r="D98" s="280"/>
      <c r="E98" s="280"/>
      <c r="F98" s="280"/>
      <c r="G98" s="363"/>
      <c r="H98" s="280"/>
      <c r="I98" s="280"/>
      <c r="J98" s="280"/>
      <c r="K98" s="363"/>
      <c r="L98" s="280"/>
      <c r="M98" s="280"/>
      <c r="N98" s="280"/>
      <c r="O98" s="363"/>
      <c r="P98" s="280"/>
      <c r="Q98" s="280"/>
      <c r="R98" s="280"/>
      <c r="S98" s="363"/>
      <c r="T98" s="280"/>
      <c r="U98" s="280"/>
      <c r="V98" s="280"/>
      <c r="W98" s="232"/>
      <c r="X98" s="76"/>
      <c r="Y98" s="76"/>
      <c r="Z98" s="76"/>
      <c r="AA98" s="76"/>
      <c r="AB98" s="76"/>
      <c r="AC98" s="76"/>
      <c r="AD98" s="69"/>
      <c r="AE98" s="69"/>
      <c r="AF98" s="69"/>
      <c r="AG98" s="76"/>
    </row>
    <row r="99" spans="1:33" s="85" customFormat="1">
      <c r="A99" s="280"/>
      <c r="B99" s="280"/>
      <c r="C99" s="280"/>
      <c r="D99" s="280"/>
      <c r="E99" s="280"/>
      <c r="F99" s="280"/>
      <c r="G99" s="363"/>
      <c r="H99" s="280"/>
      <c r="I99" s="280"/>
      <c r="J99" s="280"/>
      <c r="K99" s="363"/>
      <c r="L99" s="280"/>
      <c r="M99" s="280"/>
      <c r="N99" s="280"/>
      <c r="O99" s="363"/>
      <c r="P99" s="280"/>
      <c r="Q99" s="280"/>
      <c r="R99" s="280"/>
      <c r="S99" s="363"/>
      <c r="T99" s="280"/>
      <c r="U99" s="280"/>
      <c r="V99" s="280"/>
      <c r="W99" s="232"/>
      <c r="X99" s="76"/>
      <c r="Y99" s="76"/>
      <c r="Z99" s="76"/>
      <c r="AA99" s="76"/>
      <c r="AB99" s="76"/>
      <c r="AC99" s="76"/>
      <c r="AD99" s="69"/>
      <c r="AE99" s="69"/>
      <c r="AF99" s="69"/>
      <c r="AG99" s="76"/>
    </row>
    <row r="100" spans="1:33" s="85" customFormat="1">
      <c r="A100" s="280"/>
      <c r="B100" s="280"/>
      <c r="C100" s="280"/>
      <c r="D100" s="280"/>
      <c r="E100" s="280"/>
      <c r="F100" s="280"/>
      <c r="G100" s="363"/>
      <c r="H100" s="280"/>
      <c r="I100" s="280"/>
      <c r="J100" s="280"/>
      <c r="K100" s="363"/>
      <c r="L100" s="280"/>
      <c r="M100" s="280"/>
      <c r="N100" s="280"/>
      <c r="O100" s="363"/>
      <c r="P100" s="280"/>
      <c r="Q100" s="280"/>
      <c r="R100" s="280"/>
      <c r="S100" s="363"/>
      <c r="T100" s="280"/>
      <c r="U100" s="280"/>
      <c r="V100" s="280"/>
      <c r="W100" s="232"/>
      <c r="X100" s="76"/>
      <c r="Y100" s="76"/>
      <c r="Z100" s="76"/>
      <c r="AA100" s="76"/>
      <c r="AB100" s="76"/>
      <c r="AC100" s="76"/>
      <c r="AD100" s="69"/>
      <c r="AE100" s="69"/>
      <c r="AF100" s="69"/>
      <c r="AG100" s="76"/>
    </row>
    <row r="101" spans="1:33" s="85" customFormat="1">
      <c r="A101" s="280"/>
      <c r="B101" s="280"/>
      <c r="C101" s="280"/>
      <c r="D101" s="280"/>
      <c r="E101" s="280"/>
      <c r="F101" s="280"/>
      <c r="G101" s="363"/>
      <c r="H101" s="280"/>
      <c r="I101" s="280"/>
      <c r="J101" s="280"/>
      <c r="K101" s="363"/>
      <c r="L101" s="280"/>
      <c r="M101" s="280"/>
      <c r="N101" s="280"/>
      <c r="O101" s="363"/>
      <c r="P101" s="280"/>
      <c r="Q101" s="280"/>
      <c r="R101" s="280"/>
      <c r="S101" s="363"/>
      <c r="T101" s="280"/>
      <c r="U101" s="280"/>
      <c r="V101" s="280"/>
      <c r="W101" s="232"/>
      <c r="X101" s="76"/>
      <c r="Y101" s="76"/>
      <c r="Z101" s="76"/>
      <c r="AA101" s="76"/>
      <c r="AB101" s="76"/>
      <c r="AC101" s="76"/>
      <c r="AD101" s="69"/>
      <c r="AE101" s="69"/>
      <c r="AF101" s="69"/>
      <c r="AG101" s="76"/>
    </row>
    <row r="102" spans="1:33" s="85" customFormat="1">
      <c r="A102" s="280"/>
      <c r="B102" s="280"/>
      <c r="C102" s="280"/>
      <c r="D102" s="280"/>
      <c r="E102" s="280"/>
      <c r="F102" s="280"/>
      <c r="G102" s="363"/>
      <c r="H102" s="280"/>
      <c r="I102" s="280"/>
      <c r="J102" s="280"/>
      <c r="K102" s="363"/>
      <c r="L102" s="280"/>
      <c r="M102" s="280"/>
      <c r="N102" s="280"/>
      <c r="O102" s="363"/>
      <c r="P102" s="280"/>
      <c r="Q102" s="280"/>
      <c r="R102" s="280"/>
      <c r="S102" s="363"/>
      <c r="T102" s="280"/>
      <c r="U102" s="280"/>
      <c r="V102" s="280"/>
      <c r="W102" s="232"/>
      <c r="X102" s="76"/>
      <c r="Y102" s="76"/>
      <c r="Z102" s="76"/>
      <c r="AA102" s="76"/>
      <c r="AB102" s="76"/>
      <c r="AC102" s="76"/>
      <c r="AD102" s="69"/>
      <c r="AE102" s="69"/>
      <c r="AF102" s="69"/>
      <c r="AG102" s="76"/>
    </row>
    <row r="103" spans="1:33" s="85" customFormat="1">
      <c r="A103" s="280"/>
      <c r="B103" s="280"/>
      <c r="C103" s="280"/>
      <c r="D103" s="280"/>
      <c r="E103" s="280"/>
      <c r="F103" s="280"/>
      <c r="G103" s="363"/>
      <c r="H103" s="280"/>
      <c r="I103" s="280"/>
      <c r="J103" s="280"/>
      <c r="K103" s="363"/>
      <c r="L103" s="280"/>
      <c r="M103" s="280"/>
      <c r="N103" s="280"/>
      <c r="O103" s="363"/>
      <c r="P103" s="280"/>
      <c r="Q103" s="280"/>
      <c r="R103" s="280"/>
      <c r="S103" s="363"/>
      <c r="T103" s="280"/>
      <c r="U103" s="280"/>
      <c r="V103" s="280"/>
      <c r="W103" s="232"/>
      <c r="X103" s="76"/>
      <c r="Y103" s="76"/>
      <c r="Z103" s="76"/>
      <c r="AA103" s="76"/>
      <c r="AB103" s="76"/>
      <c r="AC103" s="76"/>
      <c r="AD103" s="69"/>
      <c r="AE103" s="69"/>
      <c r="AF103" s="69"/>
      <c r="AG103" s="76"/>
    </row>
    <row r="104" spans="1:33" s="85" customFormat="1">
      <c r="A104" s="280"/>
      <c r="B104" s="280"/>
      <c r="C104" s="280"/>
      <c r="D104" s="280"/>
      <c r="E104" s="280"/>
      <c r="F104" s="280"/>
      <c r="G104" s="363"/>
      <c r="H104" s="280"/>
      <c r="I104" s="280"/>
      <c r="J104" s="280"/>
      <c r="K104" s="363"/>
      <c r="L104" s="280"/>
      <c r="M104" s="280"/>
      <c r="N104" s="280"/>
      <c r="O104" s="363"/>
      <c r="P104" s="280"/>
      <c r="Q104" s="280"/>
      <c r="R104" s="280"/>
      <c r="S104" s="363"/>
      <c r="T104" s="280"/>
      <c r="U104" s="280"/>
      <c r="V104" s="280"/>
      <c r="W104" s="232"/>
      <c r="X104" s="76"/>
      <c r="Y104" s="76"/>
      <c r="Z104" s="76"/>
      <c r="AA104" s="76"/>
      <c r="AB104" s="76"/>
      <c r="AC104" s="76"/>
      <c r="AD104" s="69"/>
      <c r="AE104" s="69"/>
      <c r="AF104" s="69"/>
      <c r="AG104" s="76"/>
    </row>
    <row r="105" spans="1:33" s="85" customFormat="1">
      <c r="A105" s="280"/>
      <c r="B105" s="280"/>
      <c r="C105" s="280"/>
      <c r="D105" s="280"/>
      <c r="E105" s="280"/>
      <c r="F105" s="280"/>
      <c r="G105" s="363"/>
      <c r="H105" s="280"/>
      <c r="I105" s="280"/>
      <c r="J105" s="280"/>
      <c r="K105" s="363"/>
      <c r="L105" s="280"/>
      <c r="M105" s="280"/>
      <c r="N105" s="280"/>
      <c r="O105" s="363"/>
      <c r="P105" s="280"/>
      <c r="Q105" s="280"/>
      <c r="R105" s="280"/>
      <c r="S105" s="363"/>
      <c r="T105" s="280"/>
      <c r="U105" s="280"/>
      <c r="V105" s="280"/>
      <c r="W105" s="232"/>
      <c r="X105" s="76"/>
      <c r="Y105" s="76"/>
      <c r="Z105" s="76"/>
      <c r="AA105" s="76"/>
      <c r="AB105" s="76"/>
      <c r="AC105" s="76"/>
      <c r="AD105" s="69"/>
      <c r="AE105" s="69"/>
      <c r="AF105" s="69"/>
      <c r="AG105" s="76"/>
    </row>
    <row r="106" spans="1:33" s="85" customFormat="1">
      <c r="A106" s="280"/>
      <c r="B106" s="280"/>
      <c r="C106" s="280"/>
      <c r="D106" s="280"/>
      <c r="E106" s="280"/>
      <c r="F106" s="280"/>
      <c r="G106" s="363"/>
      <c r="H106" s="280"/>
      <c r="I106" s="280"/>
      <c r="J106" s="280"/>
      <c r="K106" s="363"/>
      <c r="L106" s="280"/>
      <c r="M106" s="280"/>
      <c r="N106" s="280"/>
      <c r="O106" s="363"/>
      <c r="P106" s="280"/>
      <c r="Q106" s="280"/>
      <c r="R106" s="280"/>
      <c r="S106" s="363"/>
      <c r="T106" s="280"/>
      <c r="U106" s="280"/>
      <c r="V106" s="280"/>
      <c r="W106" s="232"/>
      <c r="X106" s="76"/>
      <c r="Y106" s="76"/>
      <c r="Z106" s="76"/>
      <c r="AA106" s="76"/>
      <c r="AB106" s="76"/>
      <c r="AC106" s="76"/>
      <c r="AD106" s="69"/>
      <c r="AE106" s="69"/>
      <c r="AF106" s="69"/>
      <c r="AG106" s="76"/>
    </row>
    <row r="107" spans="1:33" s="85" customFormat="1">
      <c r="A107" s="280"/>
      <c r="B107" s="280"/>
      <c r="C107" s="280"/>
      <c r="D107" s="280"/>
      <c r="E107" s="280"/>
      <c r="F107" s="280"/>
      <c r="G107" s="363"/>
      <c r="H107" s="280"/>
      <c r="I107" s="280"/>
      <c r="J107" s="280"/>
      <c r="K107" s="363"/>
      <c r="L107" s="280"/>
      <c r="M107" s="280"/>
      <c r="N107" s="280"/>
      <c r="O107" s="363"/>
      <c r="P107" s="280"/>
      <c r="Q107" s="280"/>
      <c r="R107" s="280"/>
      <c r="S107" s="363"/>
      <c r="T107" s="280"/>
      <c r="U107" s="280"/>
      <c r="V107" s="280"/>
      <c r="W107" s="232"/>
      <c r="X107" s="76"/>
      <c r="Y107" s="76"/>
      <c r="Z107" s="76"/>
      <c r="AA107" s="76"/>
      <c r="AB107" s="76"/>
      <c r="AC107" s="76"/>
      <c r="AD107" s="69"/>
      <c r="AE107" s="69"/>
      <c r="AF107" s="69"/>
      <c r="AG107" s="76"/>
    </row>
    <row r="108" spans="1:33" s="85" customFormat="1">
      <c r="A108" s="280"/>
      <c r="B108" s="280"/>
      <c r="C108" s="280"/>
      <c r="D108" s="280"/>
      <c r="E108" s="280"/>
      <c r="F108" s="280"/>
      <c r="G108" s="363"/>
      <c r="H108" s="280"/>
      <c r="I108" s="280"/>
      <c r="J108" s="280"/>
      <c r="K108" s="363"/>
      <c r="L108" s="280"/>
      <c r="M108" s="280"/>
      <c r="N108" s="280"/>
      <c r="O108" s="363"/>
      <c r="P108" s="280"/>
      <c r="Q108" s="280"/>
      <c r="R108" s="280"/>
      <c r="S108" s="363"/>
      <c r="T108" s="280"/>
      <c r="U108" s="280"/>
      <c r="V108" s="280"/>
      <c r="W108" s="232"/>
      <c r="X108" s="76"/>
      <c r="Y108" s="76"/>
      <c r="Z108" s="76"/>
      <c r="AA108" s="76"/>
      <c r="AB108" s="76"/>
      <c r="AC108" s="76"/>
      <c r="AD108" s="69"/>
      <c r="AE108" s="69"/>
      <c r="AF108" s="69"/>
      <c r="AG108" s="76"/>
    </row>
    <row r="109" spans="1:33" s="85" customFormat="1">
      <c r="A109" s="280"/>
      <c r="B109" s="280"/>
      <c r="C109" s="280"/>
      <c r="D109" s="280"/>
      <c r="E109" s="280"/>
      <c r="F109" s="280"/>
      <c r="G109" s="363"/>
      <c r="H109" s="280"/>
      <c r="I109" s="280"/>
      <c r="J109" s="280"/>
      <c r="K109" s="363"/>
      <c r="L109" s="280"/>
      <c r="M109" s="280"/>
      <c r="N109" s="280"/>
      <c r="O109" s="363"/>
      <c r="P109" s="280"/>
      <c r="Q109" s="280"/>
      <c r="R109" s="280"/>
      <c r="S109" s="363"/>
      <c r="T109" s="280"/>
      <c r="U109" s="280"/>
      <c r="V109" s="280"/>
      <c r="W109" s="232"/>
      <c r="X109" s="76"/>
      <c r="Y109" s="76"/>
      <c r="Z109" s="76"/>
      <c r="AA109" s="76"/>
      <c r="AB109" s="76"/>
      <c r="AC109" s="76"/>
      <c r="AD109" s="69"/>
      <c r="AE109" s="69"/>
      <c r="AF109" s="69"/>
      <c r="AG109" s="76"/>
    </row>
    <row r="110" spans="1:33" s="85" customFormat="1">
      <c r="A110" s="280"/>
      <c r="B110" s="280"/>
      <c r="C110" s="280"/>
      <c r="D110" s="280"/>
      <c r="E110" s="280"/>
      <c r="F110" s="280"/>
      <c r="G110" s="363"/>
      <c r="H110" s="280"/>
      <c r="I110" s="280"/>
      <c r="J110" s="280"/>
      <c r="K110" s="363"/>
      <c r="L110" s="280"/>
      <c r="M110" s="280"/>
      <c r="N110" s="280"/>
      <c r="O110" s="363"/>
      <c r="P110" s="280"/>
      <c r="Q110" s="280"/>
      <c r="R110" s="280"/>
      <c r="S110" s="363"/>
      <c r="T110" s="280"/>
      <c r="U110" s="280"/>
      <c r="V110" s="280"/>
      <c r="W110" s="232"/>
      <c r="X110" s="76"/>
      <c r="Y110" s="76"/>
      <c r="Z110" s="76"/>
      <c r="AA110" s="76"/>
      <c r="AB110" s="76"/>
      <c r="AC110" s="76"/>
      <c r="AD110" s="69"/>
      <c r="AE110" s="69"/>
      <c r="AF110" s="69"/>
      <c r="AG110" s="76"/>
    </row>
    <row r="111" spans="1:33" s="85" customFormat="1">
      <c r="A111" s="280"/>
      <c r="B111" s="280"/>
      <c r="C111" s="280"/>
      <c r="D111" s="280"/>
      <c r="E111" s="280"/>
      <c r="F111" s="280"/>
      <c r="G111" s="363"/>
      <c r="H111" s="280"/>
      <c r="I111" s="280"/>
      <c r="J111" s="280"/>
      <c r="K111" s="363"/>
      <c r="L111" s="280"/>
      <c r="M111" s="280"/>
      <c r="N111" s="280"/>
      <c r="O111" s="363"/>
      <c r="P111" s="280"/>
      <c r="Q111" s="280"/>
      <c r="R111" s="280"/>
      <c r="S111" s="363"/>
      <c r="T111" s="280"/>
      <c r="U111" s="280"/>
      <c r="V111" s="280"/>
      <c r="W111" s="232"/>
      <c r="X111" s="76"/>
      <c r="Y111" s="76"/>
      <c r="Z111" s="76"/>
      <c r="AA111" s="76"/>
      <c r="AB111" s="76"/>
      <c r="AC111" s="76"/>
      <c r="AD111" s="69"/>
      <c r="AE111" s="69"/>
      <c r="AF111" s="69"/>
      <c r="AG111" s="76"/>
    </row>
    <row r="112" spans="1:33" s="85" customFormat="1">
      <c r="A112" s="280"/>
      <c r="B112" s="280"/>
      <c r="C112" s="280"/>
      <c r="D112" s="280"/>
      <c r="E112" s="280"/>
      <c r="F112" s="280"/>
      <c r="G112" s="363"/>
      <c r="H112" s="280"/>
      <c r="I112" s="280"/>
      <c r="J112" s="280"/>
      <c r="K112" s="363"/>
      <c r="L112" s="280"/>
      <c r="M112" s="280"/>
      <c r="N112" s="280"/>
      <c r="O112" s="363"/>
      <c r="P112" s="280"/>
      <c r="Q112" s="280"/>
      <c r="R112" s="280"/>
      <c r="S112" s="363"/>
      <c r="T112" s="280"/>
      <c r="U112" s="280"/>
      <c r="V112" s="280"/>
      <c r="W112" s="232"/>
      <c r="X112" s="76"/>
      <c r="Y112" s="76"/>
      <c r="Z112" s="76"/>
      <c r="AA112" s="76"/>
      <c r="AB112" s="76"/>
      <c r="AC112" s="76"/>
      <c r="AD112" s="69"/>
      <c r="AE112" s="69"/>
      <c r="AF112" s="69"/>
      <c r="AG112" s="76"/>
    </row>
    <row r="113" spans="1:33" s="85" customFormat="1">
      <c r="A113" s="280"/>
      <c r="B113" s="280"/>
      <c r="C113" s="280"/>
      <c r="D113" s="280"/>
      <c r="E113" s="280"/>
      <c r="F113" s="280"/>
      <c r="G113" s="363"/>
      <c r="H113" s="280"/>
      <c r="I113" s="280"/>
      <c r="J113" s="280"/>
      <c r="K113" s="363"/>
      <c r="L113" s="280"/>
      <c r="M113" s="280"/>
      <c r="N113" s="280"/>
      <c r="O113" s="363"/>
      <c r="P113" s="280"/>
      <c r="Q113" s="280"/>
      <c r="R113" s="280"/>
      <c r="S113" s="363"/>
      <c r="T113" s="280"/>
      <c r="U113" s="280"/>
      <c r="V113" s="280"/>
      <c r="W113" s="232"/>
      <c r="X113" s="76"/>
      <c r="Y113" s="76"/>
      <c r="Z113" s="76"/>
      <c r="AA113" s="76"/>
      <c r="AB113" s="76"/>
      <c r="AC113" s="76"/>
      <c r="AD113" s="69"/>
      <c r="AE113" s="69"/>
      <c r="AF113" s="69"/>
      <c r="AG113" s="76"/>
    </row>
    <row r="114" spans="1:33" s="85" customFormat="1">
      <c r="A114" s="280"/>
      <c r="B114" s="280"/>
      <c r="C114" s="280"/>
      <c r="D114" s="280"/>
      <c r="E114" s="280"/>
      <c r="F114" s="280"/>
      <c r="G114" s="363"/>
      <c r="H114" s="280"/>
      <c r="I114" s="280"/>
      <c r="J114" s="280"/>
      <c r="K114" s="363"/>
      <c r="L114" s="280"/>
      <c r="M114" s="280"/>
      <c r="N114" s="280"/>
      <c r="O114" s="363"/>
      <c r="P114" s="280"/>
      <c r="Q114" s="280"/>
      <c r="R114" s="280"/>
      <c r="S114" s="363"/>
      <c r="T114" s="280"/>
      <c r="U114" s="280"/>
      <c r="V114" s="280"/>
      <c r="W114" s="232"/>
      <c r="X114" s="76"/>
      <c r="Y114" s="76"/>
      <c r="Z114" s="76"/>
      <c r="AA114" s="76"/>
      <c r="AB114" s="76"/>
      <c r="AC114" s="76"/>
      <c r="AD114" s="69"/>
      <c r="AE114" s="69"/>
      <c r="AF114" s="69"/>
      <c r="AG114" s="76"/>
    </row>
    <row r="115" spans="1:33" s="85" customFormat="1">
      <c r="A115" s="280"/>
      <c r="B115" s="280"/>
      <c r="C115" s="280"/>
      <c r="D115" s="280"/>
      <c r="E115" s="280"/>
      <c r="F115" s="280"/>
      <c r="G115" s="363"/>
      <c r="H115" s="280"/>
      <c r="I115" s="280"/>
      <c r="J115" s="280"/>
      <c r="K115" s="363"/>
      <c r="L115" s="280"/>
      <c r="M115" s="280"/>
      <c r="N115" s="280"/>
      <c r="O115" s="363"/>
      <c r="P115" s="280"/>
      <c r="Q115" s="280"/>
      <c r="R115" s="280"/>
      <c r="S115" s="363"/>
      <c r="T115" s="280"/>
      <c r="U115" s="280"/>
      <c r="V115" s="280"/>
      <c r="W115" s="232"/>
      <c r="X115" s="76"/>
      <c r="Y115" s="76"/>
      <c r="Z115" s="76"/>
      <c r="AA115" s="76"/>
      <c r="AB115" s="76"/>
      <c r="AC115" s="76"/>
      <c r="AD115" s="69"/>
      <c r="AE115" s="69"/>
      <c r="AF115" s="69"/>
      <c r="AG115" s="76"/>
    </row>
    <row r="116" spans="1:33" s="85" customFormat="1">
      <c r="A116" s="280"/>
      <c r="B116" s="280"/>
      <c r="C116" s="280"/>
      <c r="D116" s="280"/>
      <c r="E116" s="280"/>
      <c r="F116" s="280"/>
      <c r="G116" s="363"/>
      <c r="H116" s="280"/>
      <c r="I116" s="280"/>
      <c r="J116" s="280"/>
      <c r="K116" s="363"/>
      <c r="L116" s="280"/>
      <c r="M116" s="280"/>
      <c r="N116" s="280"/>
      <c r="O116" s="363"/>
      <c r="P116" s="280"/>
      <c r="Q116" s="280"/>
      <c r="R116" s="280"/>
      <c r="S116" s="363"/>
      <c r="T116" s="280"/>
      <c r="U116" s="280"/>
      <c r="V116" s="280"/>
      <c r="W116" s="232"/>
      <c r="X116" s="76"/>
      <c r="Y116" s="76"/>
      <c r="Z116" s="76"/>
      <c r="AA116" s="76"/>
      <c r="AB116" s="76"/>
      <c r="AC116" s="76"/>
      <c r="AD116" s="69"/>
      <c r="AE116" s="69"/>
      <c r="AF116" s="69"/>
      <c r="AG116" s="76"/>
    </row>
    <row r="117" spans="1:33" s="85" customFormat="1">
      <c r="A117" s="280"/>
      <c r="B117" s="280"/>
      <c r="C117" s="280"/>
      <c r="D117" s="280"/>
      <c r="E117" s="280"/>
      <c r="F117" s="280"/>
      <c r="G117" s="363"/>
      <c r="H117" s="280"/>
      <c r="I117" s="280"/>
      <c r="J117" s="280"/>
      <c r="K117" s="363"/>
      <c r="L117" s="280"/>
      <c r="M117" s="280"/>
      <c r="N117" s="280"/>
      <c r="O117" s="363"/>
      <c r="P117" s="280"/>
      <c r="Q117" s="280"/>
      <c r="R117" s="280"/>
      <c r="S117" s="363"/>
      <c r="T117" s="280"/>
      <c r="U117" s="280"/>
      <c r="V117" s="280"/>
      <c r="W117" s="232"/>
      <c r="X117" s="76"/>
      <c r="Y117" s="76"/>
      <c r="Z117" s="76"/>
      <c r="AA117" s="76"/>
      <c r="AB117" s="76"/>
      <c r="AC117" s="76"/>
      <c r="AD117" s="69"/>
      <c r="AE117" s="69"/>
      <c r="AF117" s="69"/>
      <c r="AG117" s="76"/>
    </row>
    <row r="118" spans="1:33" s="85" customFormat="1">
      <c r="A118" s="280"/>
      <c r="B118" s="280"/>
      <c r="C118" s="280"/>
      <c r="D118" s="280"/>
      <c r="E118" s="280"/>
      <c r="F118" s="280"/>
      <c r="G118" s="363"/>
      <c r="H118" s="280"/>
      <c r="I118" s="280"/>
      <c r="J118" s="280"/>
      <c r="K118" s="363"/>
      <c r="L118" s="280"/>
      <c r="M118" s="280"/>
      <c r="N118" s="280"/>
      <c r="O118" s="363"/>
      <c r="P118" s="280"/>
      <c r="Q118" s="280"/>
      <c r="R118" s="280"/>
      <c r="S118" s="363"/>
      <c r="T118" s="280"/>
      <c r="U118" s="280"/>
      <c r="V118" s="280"/>
      <c r="W118" s="232"/>
      <c r="X118" s="76"/>
      <c r="Y118" s="76"/>
      <c r="Z118" s="76"/>
      <c r="AA118" s="76"/>
      <c r="AB118" s="76"/>
      <c r="AC118" s="76"/>
      <c r="AD118" s="69"/>
      <c r="AE118" s="69"/>
      <c r="AF118" s="69"/>
      <c r="AG118" s="76"/>
    </row>
    <row r="119" spans="1:33" s="85" customFormat="1">
      <c r="A119" s="280"/>
      <c r="B119" s="280"/>
      <c r="C119" s="280"/>
      <c r="D119" s="280"/>
      <c r="E119" s="280"/>
      <c r="F119" s="280"/>
      <c r="G119" s="363"/>
      <c r="H119" s="280"/>
      <c r="I119" s="280"/>
      <c r="J119" s="280"/>
      <c r="K119" s="363"/>
      <c r="L119" s="280"/>
      <c r="M119" s="280"/>
      <c r="N119" s="280"/>
      <c r="O119" s="363"/>
      <c r="P119" s="280"/>
      <c r="Q119" s="280"/>
      <c r="R119" s="280"/>
      <c r="S119" s="363"/>
      <c r="T119" s="280"/>
      <c r="U119" s="280"/>
      <c r="V119" s="280"/>
      <c r="W119" s="232"/>
      <c r="X119" s="76"/>
      <c r="Y119" s="76"/>
      <c r="Z119" s="76"/>
      <c r="AA119" s="76"/>
      <c r="AB119" s="76"/>
      <c r="AC119" s="76"/>
      <c r="AD119" s="69"/>
      <c r="AE119" s="69"/>
      <c r="AF119" s="69"/>
      <c r="AG119" s="76"/>
    </row>
    <row r="120" spans="1:33" s="85" customFormat="1">
      <c r="A120" s="280"/>
      <c r="B120" s="280"/>
      <c r="C120" s="280"/>
      <c r="D120" s="280"/>
      <c r="E120" s="280"/>
      <c r="F120" s="280"/>
      <c r="G120" s="363"/>
      <c r="H120" s="280"/>
      <c r="I120" s="280"/>
      <c r="J120" s="280"/>
      <c r="K120" s="363"/>
      <c r="L120" s="280"/>
      <c r="M120" s="280"/>
      <c r="N120" s="280"/>
      <c r="O120" s="363"/>
      <c r="P120" s="280"/>
      <c r="Q120" s="280"/>
      <c r="R120" s="280"/>
      <c r="S120" s="363"/>
      <c r="T120" s="280"/>
      <c r="U120" s="280"/>
      <c r="V120" s="280"/>
      <c r="W120" s="232"/>
      <c r="X120" s="76"/>
      <c r="Y120" s="76"/>
      <c r="Z120" s="76"/>
      <c r="AA120" s="76"/>
      <c r="AB120" s="76"/>
      <c r="AC120" s="76"/>
      <c r="AD120" s="69"/>
      <c r="AE120" s="69"/>
      <c r="AF120" s="69"/>
      <c r="AG120" s="76"/>
    </row>
    <row r="121" spans="1:33" s="85" customFormat="1">
      <c r="A121" s="280"/>
      <c r="B121" s="280"/>
      <c r="C121" s="280"/>
      <c r="D121" s="280"/>
      <c r="E121" s="280"/>
      <c r="F121" s="280"/>
      <c r="G121" s="363"/>
      <c r="H121" s="280"/>
      <c r="I121" s="280"/>
      <c r="J121" s="280"/>
      <c r="K121" s="363"/>
      <c r="L121" s="280"/>
      <c r="M121" s="280"/>
      <c r="N121" s="280"/>
      <c r="O121" s="363"/>
      <c r="P121" s="280"/>
      <c r="Q121" s="280"/>
      <c r="R121" s="280"/>
      <c r="S121" s="363"/>
      <c r="T121" s="280"/>
      <c r="U121" s="280"/>
      <c r="V121" s="280"/>
      <c r="W121" s="232"/>
      <c r="X121" s="76"/>
      <c r="Y121" s="76"/>
      <c r="Z121" s="76"/>
      <c r="AA121" s="76"/>
      <c r="AB121" s="76"/>
      <c r="AC121" s="76"/>
      <c r="AD121" s="69"/>
      <c r="AE121" s="69"/>
      <c r="AF121" s="69"/>
      <c r="AG121" s="76"/>
    </row>
    <row r="122" spans="1:33" s="85" customFormat="1">
      <c r="A122" s="280"/>
      <c r="B122" s="280"/>
      <c r="C122" s="280"/>
      <c r="D122" s="280"/>
      <c r="E122" s="280"/>
      <c r="F122" s="280"/>
      <c r="G122" s="363"/>
      <c r="H122" s="280"/>
      <c r="I122" s="280"/>
      <c r="J122" s="280"/>
      <c r="K122" s="363"/>
      <c r="L122" s="280"/>
      <c r="M122" s="280"/>
      <c r="N122" s="280"/>
      <c r="O122" s="363"/>
      <c r="P122" s="280"/>
      <c r="Q122" s="280"/>
      <c r="R122" s="280"/>
      <c r="S122" s="363"/>
      <c r="T122" s="280"/>
      <c r="U122" s="280"/>
      <c r="V122" s="280"/>
      <c r="W122" s="232"/>
      <c r="X122" s="76"/>
      <c r="Y122" s="76"/>
      <c r="Z122" s="76"/>
      <c r="AA122" s="76"/>
      <c r="AB122" s="76"/>
      <c r="AC122" s="76"/>
      <c r="AD122" s="69"/>
      <c r="AE122" s="69"/>
      <c r="AF122" s="69"/>
      <c r="AG122" s="76"/>
    </row>
    <row r="123" spans="1:33" s="85" customFormat="1">
      <c r="A123" s="280"/>
      <c r="B123" s="280"/>
      <c r="C123" s="280"/>
      <c r="D123" s="280"/>
      <c r="E123" s="280"/>
      <c r="F123" s="280"/>
      <c r="G123" s="363"/>
      <c r="H123" s="280"/>
      <c r="I123" s="280"/>
      <c r="J123" s="280"/>
      <c r="K123" s="363"/>
      <c r="L123" s="280"/>
      <c r="M123" s="280"/>
      <c r="N123" s="280"/>
      <c r="O123" s="363"/>
      <c r="P123" s="280"/>
      <c r="Q123" s="280"/>
      <c r="R123" s="280"/>
      <c r="S123" s="363"/>
      <c r="T123" s="280"/>
      <c r="U123" s="280"/>
      <c r="V123" s="280"/>
      <c r="W123" s="232"/>
      <c r="X123" s="76"/>
      <c r="Y123" s="76"/>
      <c r="Z123" s="76"/>
      <c r="AA123" s="76"/>
      <c r="AB123" s="76"/>
      <c r="AC123" s="76"/>
      <c r="AD123" s="69"/>
      <c r="AE123" s="69"/>
      <c r="AF123" s="69"/>
      <c r="AG123" s="76"/>
    </row>
    <row r="124" spans="1:33" s="85" customFormat="1">
      <c r="A124" s="280"/>
      <c r="B124" s="280"/>
      <c r="C124" s="280"/>
      <c r="D124" s="280"/>
      <c r="E124" s="280"/>
      <c r="F124" s="280"/>
      <c r="G124" s="363"/>
      <c r="H124" s="280"/>
      <c r="I124" s="280"/>
      <c r="J124" s="280"/>
      <c r="K124" s="363"/>
      <c r="L124" s="280"/>
      <c r="M124" s="280"/>
      <c r="N124" s="280"/>
      <c r="O124" s="363"/>
      <c r="P124" s="280"/>
      <c r="Q124" s="280"/>
      <c r="R124" s="280"/>
      <c r="S124" s="363"/>
      <c r="T124" s="280"/>
      <c r="U124" s="280"/>
      <c r="V124" s="280"/>
      <c r="W124" s="232"/>
      <c r="X124" s="76"/>
      <c r="Y124" s="76"/>
      <c r="Z124" s="76"/>
      <c r="AA124" s="76"/>
      <c r="AB124" s="76"/>
      <c r="AC124" s="76"/>
      <c r="AD124" s="69"/>
      <c r="AE124" s="69"/>
      <c r="AF124" s="69"/>
      <c r="AG124" s="76"/>
    </row>
    <row r="125" spans="1:33" s="85" customFormat="1">
      <c r="A125" s="280"/>
      <c r="B125" s="280"/>
      <c r="C125" s="280"/>
      <c r="D125" s="280"/>
      <c r="E125" s="280"/>
      <c r="F125" s="280"/>
      <c r="G125" s="363"/>
      <c r="H125" s="280"/>
      <c r="I125" s="280"/>
      <c r="J125" s="280"/>
      <c r="K125" s="363"/>
      <c r="L125" s="280"/>
      <c r="M125" s="280"/>
      <c r="N125" s="280"/>
      <c r="O125" s="363"/>
      <c r="P125" s="280"/>
      <c r="Q125" s="280"/>
      <c r="R125" s="280"/>
      <c r="S125" s="363"/>
      <c r="T125" s="280"/>
      <c r="U125" s="280"/>
      <c r="V125" s="280"/>
      <c r="W125" s="232"/>
      <c r="X125" s="76"/>
      <c r="Y125" s="76"/>
      <c r="Z125" s="76"/>
      <c r="AA125" s="76"/>
      <c r="AB125" s="76"/>
      <c r="AC125" s="76"/>
      <c r="AD125" s="69"/>
      <c r="AE125" s="69"/>
      <c r="AF125" s="69"/>
      <c r="AG125" s="76"/>
    </row>
  </sheetData>
  <sheetProtection algorithmName="SHA-512" hashValue="3Y0LZ9FSDJvy6jMLQcEMpENdYTY0DYfXVbBNZdauIHjkYLKIpD8MYNne2kJfRnDHVAfuq56L91Xkg2SDz1mItw==" saltValue="eecuLfae59l42N7+KmwPUQ==" spinCount="100000" sheet="1" objects="1" scenarios="1"/>
  <mergeCells count="7">
    <mergeCell ref="A1:A4"/>
    <mergeCell ref="T7:W7"/>
    <mergeCell ref="A7:C7"/>
    <mergeCell ref="D7:G7"/>
    <mergeCell ref="H7:K7"/>
    <mergeCell ref="L7:O7"/>
    <mergeCell ref="P7:S7"/>
  </mergeCells>
  <dataValidations count="3">
    <dataValidation type="list" allowBlank="1" showInputMessage="1" showErrorMessage="1" sqref="M5" xr:uid="{A1F1C9C7-5025-404C-95A4-A23C0C596117}">
      <formula1>#REF!</formula1>
    </dataValidation>
    <dataValidation type="list" allowBlank="1" showInputMessage="1" showErrorMessage="1" sqref="W9:W26 O9:O26 K9:K26 S9:S26 G9:G26" xr:uid="{8A496725-50A7-4939-AA07-9C1A472F1C8B}">
      <formula1>$AB$1:$AB$4</formula1>
    </dataValidation>
    <dataValidation type="list" allowBlank="1" showInputMessage="1" showErrorMessage="1" sqref="B9:B26" xr:uid="{C61C4368-61FB-48D2-983D-BB207042EFCE}">
      <formula1>$AA$1:$AA$6</formula1>
    </dataValidation>
  </dataValidations>
  <printOptions horizontalCentered="1"/>
  <pageMargins left="0.25" right="0.25" top="0.75" bottom="0.75" header="0.3" footer="0.3"/>
  <pageSetup scale="79" orientation="landscape" r:id="rId1"/>
  <headerFooter>
    <oddFoote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2FB27-E799-45D9-8513-D079626A9446}">
  <dimension ref="A1:L28"/>
  <sheetViews>
    <sheetView workbookViewId="0">
      <selection activeCell="K18" sqref="K18"/>
    </sheetView>
  </sheetViews>
  <sheetFormatPr defaultColWidth="9.109375" defaultRowHeight="14.4"/>
  <cols>
    <col min="1" max="1" width="19.109375" style="70" customWidth="1"/>
    <col min="2" max="2" width="15.33203125" style="70" customWidth="1"/>
    <col min="3" max="6" width="10.6640625" style="70" customWidth="1"/>
    <col min="7" max="8" width="9.109375" style="70"/>
    <col min="9" max="9" width="8.44140625" style="230" customWidth="1"/>
    <col min="10" max="10" width="9.109375" style="70"/>
    <col min="11" max="11" width="41.5546875" style="70" bestFit="1" customWidth="1"/>
    <col min="12" max="16384" width="9.109375" style="70"/>
  </cols>
  <sheetData>
    <row r="1" spans="1:12" ht="23.4">
      <c r="A1" s="242" t="s">
        <v>426</v>
      </c>
    </row>
    <row r="3" spans="1:12" ht="66" customHeight="1">
      <c r="A3" s="534" t="s">
        <v>457</v>
      </c>
      <c r="B3" s="534"/>
      <c r="C3" s="534"/>
      <c r="D3" s="534"/>
      <c r="E3" s="534"/>
      <c r="F3" s="534"/>
      <c r="G3" s="243"/>
      <c r="H3" s="243"/>
      <c r="I3" s="244" t="s">
        <v>450</v>
      </c>
      <c r="J3" s="70" t="s">
        <v>68</v>
      </c>
      <c r="K3" s="70" t="s">
        <v>37</v>
      </c>
      <c r="L3" s="70" t="s">
        <v>451</v>
      </c>
    </row>
    <row r="4" spans="1:12">
      <c r="I4" s="230" t="s">
        <v>436</v>
      </c>
      <c r="J4" s="70" t="s">
        <v>420</v>
      </c>
      <c r="K4" s="70" t="s">
        <v>437</v>
      </c>
      <c r="L4" s="70" t="s">
        <v>453</v>
      </c>
    </row>
    <row r="5" spans="1:12" ht="15.6">
      <c r="A5" s="1" t="s">
        <v>1</v>
      </c>
      <c r="B5" s="240" t="str">
        <f>IF('Cover Page'!$C$10=0,"Cover Page Not Completed",'Cover Page'!$C$10)</f>
        <v>Cover Page Not Completed</v>
      </c>
      <c r="C5" s="240"/>
      <c r="D5" s="240"/>
      <c r="E5" s="240"/>
      <c r="F5" s="240"/>
      <c r="G5" s="241"/>
      <c r="H5" s="241"/>
      <c r="I5" s="230" t="s">
        <v>436</v>
      </c>
      <c r="J5" s="70" t="s">
        <v>416</v>
      </c>
      <c r="K5" s="70" t="s">
        <v>438</v>
      </c>
      <c r="L5" s="70" t="s">
        <v>452</v>
      </c>
    </row>
    <row r="6" spans="1:12" ht="15.6">
      <c r="A6" s="1" t="s">
        <v>2</v>
      </c>
      <c r="B6" s="240" t="str">
        <f>IF('Cover Page'!$C$11=0,"Cover Page Not Completed",'Cover Page'!$C$11)</f>
        <v>Cover Page Not Completed</v>
      </c>
      <c r="C6" s="240"/>
      <c r="D6" s="240"/>
      <c r="E6" s="240"/>
      <c r="F6" s="240"/>
      <c r="G6" s="241"/>
      <c r="H6" s="241"/>
      <c r="I6" s="230" t="s">
        <v>436</v>
      </c>
      <c r="J6" s="70" t="s">
        <v>414</v>
      </c>
      <c r="K6" s="70" t="s">
        <v>439</v>
      </c>
    </row>
    <row r="7" spans="1:12" ht="15.6">
      <c r="A7" s="1" t="s">
        <v>3</v>
      </c>
      <c r="B7" s="240" t="str">
        <f>IF('Cover Page'!$C$12=0,"Cover Page Not Completed",'Cover Page'!$C$12)</f>
        <v>Cover Page Not Completed</v>
      </c>
      <c r="C7" s="240"/>
      <c r="D7" s="240"/>
      <c r="E7" s="240"/>
      <c r="F7" s="240"/>
      <c r="G7" s="241"/>
      <c r="H7" s="241"/>
      <c r="I7" s="230" t="s">
        <v>436</v>
      </c>
      <c r="J7" s="70" t="s">
        <v>429</v>
      </c>
      <c r="K7" s="70" t="s">
        <v>448</v>
      </c>
    </row>
    <row r="8" spans="1:12" ht="15.6">
      <c r="A8" s="1" t="s">
        <v>313</v>
      </c>
      <c r="B8" s="240" t="str">
        <f>IF('Cover Page'!$I$15=0,"Cover Page Not Completed",'Cover Page'!$I$15)</f>
        <v>Cover Page Not Completed</v>
      </c>
      <c r="C8" s="240"/>
      <c r="D8" s="240"/>
      <c r="E8" s="240"/>
      <c r="F8" s="240"/>
      <c r="G8" s="241"/>
      <c r="H8" s="241"/>
      <c r="J8" s="70" t="s">
        <v>430</v>
      </c>
      <c r="K8" s="70" t="s">
        <v>440</v>
      </c>
    </row>
    <row r="9" spans="1:12" ht="15.6">
      <c r="A9" s="238"/>
      <c r="B9" s="239"/>
      <c r="C9" s="239"/>
      <c r="D9" s="239"/>
      <c r="E9" s="239"/>
      <c r="F9" s="239"/>
      <c r="G9" s="239"/>
      <c r="H9" s="239"/>
      <c r="J9" s="70" t="s">
        <v>431</v>
      </c>
      <c r="K9" s="70" t="s">
        <v>441</v>
      </c>
    </row>
    <row r="10" spans="1:12" ht="15.6">
      <c r="A10" s="238"/>
      <c r="B10" s="239"/>
      <c r="C10" s="239"/>
      <c r="D10" s="239"/>
      <c r="E10" s="239"/>
      <c r="F10" s="239"/>
      <c r="G10" s="239"/>
      <c r="H10" s="239"/>
      <c r="J10" s="70" t="s">
        <v>432</v>
      </c>
      <c r="K10" s="70" t="s">
        <v>442</v>
      </c>
    </row>
    <row r="11" spans="1:12" ht="15.6">
      <c r="A11" s="238"/>
      <c r="B11" s="239"/>
      <c r="C11" s="239"/>
      <c r="D11" s="239"/>
      <c r="E11" s="239"/>
      <c r="F11" s="239"/>
      <c r="G11" s="239"/>
      <c r="H11" s="239"/>
      <c r="I11" s="230" t="s">
        <v>436</v>
      </c>
      <c r="J11" s="70" t="s">
        <v>417</v>
      </c>
      <c r="K11" s="70" t="s">
        <v>443</v>
      </c>
    </row>
    <row r="12" spans="1:12">
      <c r="A12" s="70" t="s">
        <v>418</v>
      </c>
      <c r="I12" s="230" t="s">
        <v>436</v>
      </c>
      <c r="J12" s="70" t="s">
        <v>415</v>
      </c>
      <c r="K12" s="70" t="s">
        <v>444</v>
      </c>
    </row>
    <row r="13" spans="1:12">
      <c r="E13" s="70" t="s">
        <v>454</v>
      </c>
      <c r="F13" s="245"/>
      <c r="J13" s="70" t="s">
        <v>433</v>
      </c>
      <c r="K13" s="70" t="s">
        <v>449</v>
      </c>
    </row>
    <row r="14" spans="1:12">
      <c r="A14" s="246" t="s">
        <v>25</v>
      </c>
      <c r="B14" s="246" t="s">
        <v>428</v>
      </c>
      <c r="C14" s="246" t="s">
        <v>68</v>
      </c>
      <c r="D14" s="246" t="s">
        <v>451</v>
      </c>
      <c r="E14" s="246" t="s">
        <v>455</v>
      </c>
      <c r="F14" s="246" t="s">
        <v>456</v>
      </c>
      <c r="I14" s="230" t="s">
        <v>436</v>
      </c>
      <c r="J14" s="70" t="s">
        <v>75</v>
      </c>
      <c r="K14" s="70" t="s">
        <v>445</v>
      </c>
    </row>
    <row r="15" spans="1:12">
      <c r="A15" s="247"/>
      <c r="B15" s="247"/>
      <c r="C15" s="247"/>
      <c r="D15" s="247"/>
      <c r="E15" s="248"/>
      <c r="F15" s="248"/>
      <c r="J15" s="70" t="s">
        <v>434</v>
      </c>
      <c r="K15" s="70" t="s">
        <v>446</v>
      </c>
    </row>
    <row r="16" spans="1:12">
      <c r="A16" s="247"/>
      <c r="B16" s="247"/>
      <c r="C16" s="247"/>
      <c r="D16" s="247"/>
      <c r="E16" s="248"/>
      <c r="F16" s="248"/>
      <c r="I16" s="230" t="s">
        <v>436</v>
      </c>
      <c r="J16" s="70" t="s">
        <v>435</v>
      </c>
      <c r="K16" s="70" t="s">
        <v>447</v>
      </c>
    </row>
    <row r="17" spans="1:11">
      <c r="A17" s="247"/>
      <c r="B17" s="247"/>
      <c r="C17" s="247"/>
      <c r="D17" s="247"/>
      <c r="E17" s="248"/>
      <c r="F17" s="248"/>
      <c r="I17" s="230" t="s">
        <v>436</v>
      </c>
      <c r="J17" s="70" t="s">
        <v>419</v>
      </c>
      <c r="K17" s="70" t="s">
        <v>458</v>
      </c>
    </row>
    <row r="18" spans="1:11">
      <c r="A18" s="247"/>
      <c r="B18" s="247"/>
      <c r="C18" s="247"/>
      <c r="D18" s="247"/>
      <c r="E18" s="248"/>
      <c r="F18" s="248"/>
    </row>
    <row r="19" spans="1:11">
      <c r="A19" s="247"/>
      <c r="B19" s="247"/>
      <c r="C19" s="247"/>
      <c r="D19" s="247"/>
      <c r="E19" s="248"/>
      <c r="F19" s="248"/>
    </row>
    <row r="20" spans="1:11">
      <c r="A20" s="247"/>
      <c r="B20" s="247"/>
      <c r="C20" s="247"/>
      <c r="D20" s="247"/>
      <c r="E20" s="248"/>
      <c r="F20" s="248"/>
    </row>
    <row r="21" spans="1:11">
      <c r="A21" s="247"/>
      <c r="B21" s="247"/>
      <c r="C21" s="247"/>
      <c r="D21" s="247"/>
      <c r="E21" s="248"/>
      <c r="F21" s="248"/>
    </row>
    <row r="22" spans="1:11">
      <c r="A22" s="247"/>
      <c r="B22" s="247"/>
      <c r="C22" s="247"/>
      <c r="D22" s="247"/>
      <c r="E22" s="248"/>
      <c r="F22" s="248"/>
    </row>
    <row r="23" spans="1:11">
      <c r="A23" s="247"/>
      <c r="B23" s="247"/>
      <c r="C23" s="247"/>
      <c r="D23" s="247"/>
      <c r="E23" s="248"/>
      <c r="F23" s="248"/>
    </row>
    <row r="24" spans="1:11">
      <c r="A24" s="247"/>
      <c r="B24" s="247"/>
      <c r="C24" s="247"/>
      <c r="D24" s="247"/>
      <c r="E24" s="248"/>
      <c r="F24" s="248"/>
    </row>
    <row r="25" spans="1:11">
      <c r="A25" s="247"/>
      <c r="B25" s="247"/>
      <c r="C25" s="247"/>
      <c r="D25" s="247"/>
      <c r="E25" s="248"/>
      <c r="F25" s="248"/>
    </row>
    <row r="26" spans="1:11">
      <c r="A26" s="247"/>
      <c r="B26" s="247"/>
      <c r="C26" s="247"/>
      <c r="D26" s="247"/>
      <c r="E26" s="248"/>
      <c r="F26" s="248"/>
    </row>
    <row r="27" spans="1:11">
      <c r="A27" s="247"/>
      <c r="B27" s="247"/>
      <c r="C27" s="247"/>
      <c r="D27" s="247"/>
      <c r="E27" s="248"/>
      <c r="F27" s="248"/>
    </row>
    <row r="28" spans="1:11">
      <c r="A28" s="70" t="s">
        <v>427</v>
      </c>
    </row>
  </sheetData>
  <mergeCells count="1">
    <mergeCell ref="A3:F3"/>
  </mergeCells>
  <dataValidations count="3">
    <dataValidation type="textLength" operator="equal" allowBlank="1" showInputMessage="1" showErrorMessage="1" errorTitle="Invalid Employee ID" error="Valid employee IDs are eight digits long and start with a 1." promptTitle="Employee ID" prompt="Please enter the individual's employee ID. Valid employee IDs are eight digits long and start with a 1." sqref="B15:B27" xr:uid="{9417D1FD-5912-4D5A-A354-FD1A42A52D79}">
      <formula1>8</formula1>
    </dataValidation>
    <dataValidation type="list" allowBlank="1" showInputMessage="1" showErrorMessage="1" errorTitle="Project Team Role" error="Please select the appropriate project team role." promptTitle="Project Team Role" prompt="Please select the appropriate project team role." sqref="C15:C27" xr:uid="{69E5F04C-3D0E-4786-BFCC-1F30AD1C0C3C}">
      <formula1>$J$4:$J$17</formula1>
    </dataValidation>
    <dataValidation type="list" allowBlank="1" showInputMessage="1" showErrorMessage="1" sqref="D15:D27" xr:uid="{22B38D31-FF97-4C10-A59D-F466B7F372E9}">
      <formula1>$L$4:$L$5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1">
    <pageSetUpPr fitToPage="1"/>
  </sheetPr>
  <dimension ref="A1:AG74"/>
  <sheetViews>
    <sheetView zoomScaleNormal="100" workbookViewId="0">
      <selection activeCell="R50" sqref="R50"/>
    </sheetView>
  </sheetViews>
  <sheetFormatPr defaultColWidth="9.109375" defaultRowHeight="14.4"/>
  <cols>
    <col min="1" max="1" width="19" style="72" customWidth="1"/>
    <col min="2" max="2" width="19.6640625" style="72" customWidth="1"/>
    <col min="3" max="3" width="18.109375" style="72" customWidth="1"/>
    <col min="4" max="6" width="12.88671875" style="72" customWidth="1"/>
    <col min="7" max="15" width="8.6640625" style="73" customWidth="1"/>
    <col min="16" max="33" width="9.109375" style="72"/>
    <col min="34" max="16384" width="9.109375" style="74"/>
  </cols>
  <sheetData>
    <row r="1" spans="1:21" ht="15.6">
      <c r="A1" s="554" t="s">
        <v>328</v>
      </c>
      <c r="B1" s="554"/>
      <c r="C1" s="554"/>
      <c r="D1" s="364" t="s">
        <v>240</v>
      </c>
      <c r="E1" s="556" t="str">
        <f>'Cover Page'!$E$6</f>
        <v>FY2025</v>
      </c>
      <c r="F1" s="556"/>
      <c r="G1" s="365"/>
      <c r="H1" s="338"/>
      <c r="I1" s="338"/>
      <c r="J1" s="338"/>
      <c r="K1" s="338"/>
      <c r="L1" s="338"/>
      <c r="M1" s="338"/>
      <c r="N1" s="338"/>
      <c r="O1" s="338"/>
      <c r="P1" s="75"/>
      <c r="Q1" s="75"/>
      <c r="R1" s="75"/>
      <c r="S1" s="75"/>
      <c r="T1" s="75"/>
      <c r="U1" s="75"/>
    </row>
    <row r="2" spans="1:21">
      <c r="A2" s="555" t="s">
        <v>28</v>
      </c>
      <c r="B2" s="555"/>
      <c r="C2" s="555"/>
      <c r="D2" s="367" t="s">
        <v>243</v>
      </c>
      <c r="E2" s="557" t="str">
        <f>'Cover Page'!$C$16</f>
        <v>*Select Activity Type*</v>
      </c>
      <c r="F2" s="558"/>
      <c r="G2" s="338"/>
      <c r="H2" s="338"/>
      <c r="I2" s="338"/>
      <c r="J2" s="338"/>
      <c r="K2" s="338"/>
      <c r="L2" s="338"/>
      <c r="M2" s="338"/>
      <c r="N2" s="338"/>
      <c r="O2" s="338"/>
      <c r="P2" s="75"/>
      <c r="Q2" s="75"/>
      <c r="R2" s="75"/>
      <c r="S2" s="75"/>
      <c r="T2" s="75"/>
      <c r="U2" s="75"/>
    </row>
    <row r="3" spans="1:21">
      <c r="A3" s="555" t="s">
        <v>29</v>
      </c>
      <c r="B3" s="555"/>
      <c r="C3" s="555"/>
      <c r="D3" s="367" t="s">
        <v>241</v>
      </c>
      <c r="E3" s="559" t="str">
        <f>'Cover Page'!$I$16</f>
        <v>*Select Location*</v>
      </c>
      <c r="F3" s="558"/>
      <c r="G3" s="338"/>
      <c r="H3" s="338"/>
      <c r="I3" s="338"/>
      <c r="J3" s="338"/>
      <c r="K3" s="338"/>
      <c r="L3" s="338"/>
      <c r="M3" s="338"/>
      <c r="N3" s="338"/>
      <c r="O3" s="338"/>
      <c r="P3" s="75"/>
      <c r="Q3" s="75"/>
      <c r="R3" s="75"/>
      <c r="S3" s="75"/>
      <c r="T3" s="75"/>
      <c r="U3" s="75"/>
    </row>
    <row r="4" spans="1:21">
      <c r="A4" s="550"/>
      <c r="B4" s="550"/>
      <c r="C4" s="550"/>
      <c r="D4" s="550"/>
      <c r="E4" s="550"/>
      <c r="F4" s="550"/>
      <c r="G4" s="338"/>
      <c r="H4" s="338"/>
      <c r="I4" s="338"/>
      <c r="J4" s="338"/>
      <c r="K4" s="338"/>
      <c r="L4" s="338"/>
      <c r="M4" s="338"/>
      <c r="N4" s="338"/>
      <c r="O4" s="338"/>
      <c r="P4" s="75"/>
      <c r="Q4" s="75"/>
      <c r="R4" s="75"/>
      <c r="S4" s="75"/>
      <c r="T4" s="75"/>
      <c r="U4" s="75"/>
    </row>
    <row r="5" spans="1:21">
      <c r="A5" s="551" t="s">
        <v>30</v>
      </c>
      <c r="B5" s="551"/>
      <c r="C5" s="551"/>
      <c r="D5" s="551"/>
      <c r="E5" s="551"/>
      <c r="F5" s="551"/>
      <c r="G5" s="338"/>
      <c r="H5" s="338"/>
      <c r="I5" s="338"/>
      <c r="J5" s="338"/>
      <c r="K5" s="338"/>
      <c r="L5" s="338"/>
      <c r="M5" s="338"/>
      <c r="N5" s="338"/>
      <c r="O5" s="338"/>
      <c r="P5" s="75"/>
      <c r="Q5" s="75"/>
      <c r="R5" s="75"/>
      <c r="S5" s="75"/>
      <c r="T5" s="75"/>
      <c r="U5" s="75"/>
    </row>
    <row r="6" spans="1:21">
      <c r="A6" s="368" t="s">
        <v>31</v>
      </c>
      <c r="B6" s="552" t="str">
        <f>IF('Cover Page'!$I$15=0,"Cover Page Not Completed",'Cover Page'!$I$15)</f>
        <v>Cover Page Not Completed</v>
      </c>
      <c r="C6" s="553"/>
      <c r="D6" s="369" t="s">
        <v>32</v>
      </c>
      <c r="E6" s="548">
        <f>'Cover Page'!$D$29</f>
        <v>0</v>
      </c>
      <c r="F6" s="549"/>
      <c r="G6" s="338"/>
      <c r="H6" s="338"/>
      <c r="I6" s="338"/>
      <c r="J6" s="338"/>
      <c r="K6" s="338"/>
      <c r="L6" s="338"/>
      <c r="M6" s="338"/>
      <c r="N6" s="338"/>
      <c r="O6" s="338"/>
      <c r="P6" s="75"/>
      <c r="Q6" s="75"/>
      <c r="R6" s="75"/>
      <c r="S6" s="75"/>
      <c r="T6" s="75"/>
      <c r="U6" s="75"/>
    </row>
    <row r="7" spans="1:21">
      <c r="A7" s="370" t="s">
        <v>33</v>
      </c>
      <c r="B7" s="552" t="str">
        <f>IF('Cover Page'!$I$10=0,"Cover Page Not Completed",'Cover Page'!$I$10)</f>
        <v>Cover Page Not Completed</v>
      </c>
      <c r="C7" s="553"/>
      <c r="D7" s="371" t="s">
        <v>34</v>
      </c>
      <c r="E7" s="560">
        <f>'Cover Page'!$G$29</f>
        <v>0</v>
      </c>
      <c r="F7" s="561"/>
      <c r="G7" s="338"/>
      <c r="H7" s="338"/>
      <c r="I7" s="338"/>
      <c r="J7" s="338"/>
      <c r="K7" s="338"/>
      <c r="L7" s="338"/>
      <c r="M7" s="338"/>
      <c r="N7" s="338"/>
      <c r="O7" s="338"/>
      <c r="P7" s="75"/>
      <c r="Q7" s="75"/>
      <c r="R7" s="75"/>
      <c r="S7" s="75"/>
      <c r="T7" s="75"/>
      <c r="U7" s="75"/>
    </row>
    <row r="8" spans="1:21">
      <c r="A8" s="372" t="s">
        <v>35</v>
      </c>
      <c r="B8" s="562" t="str">
        <f>IF('Cover Page'!$C$10=0,"Cover Page Not Completed",'Cover Page'!$C$10)</f>
        <v>Cover Page Not Completed</v>
      </c>
      <c r="C8" s="563"/>
      <c r="D8" s="563"/>
      <c r="E8" s="563"/>
      <c r="F8" s="564"/>
      <c r="G8" s="338"/>
      <c r="H8" s="338"/>
      <c r="I8" s="338"/>
      <c r="J8" s="338"/>
      <c r="K8" s="338"/>
      <c r="L8" s="338"/>
      <c r="M8" s="338"/>
      <c r="N8" s="338"/>
      <c r="O8" s="338"/>
      <c r="P8" s="75"/>
      <c r="Q8" s="75"/>
      <c r="R8" s="75"/>
      <c r="S8" s="75"/>
      <c r="T8" s="75"/>
      <c r="U8" s="75"/>
    </row>
    <row r="9" spans="1:21">
      <c r="A9" s="372" t="s">
        <v>36</v>
      </c>
      <c r="B9" s="562" t="str">
        <f>IF('Cover Page'!$C$11=0,"Cover Page Not Completed",'Cover Page'!$C$11)</f>
        <v>Cover Page Not Completed</v>
      </c>
      <c r="C9" s="563"/>
      <c r="D9" s="563"/>
      <c r="E9" s="563"/>
      <c r="F9" s="564"/>
      <c r="G9" s="338"/>
      <c r="H9" s="338"/>
      <c r="I9" s="338"/>
      <c r="J9" s="338"/>
      <c r="K9" s="338"/>
      <c r="L9" s="338"/>
      <c r="M9" s="338"/>
      <c r="N9" s="338"/>
      <c r="O9" s="338"/>
      <c r="P9" s="75"/>
      <c r="Q9" s="75"/>
      <c r="R9" s="75"/>
      <c r="S9" s="75"/>
      <c r="T9" s="75"/>
      <c r="U9" s="75"/>
    </row>
    <row r="10" spans="1:21">
      <c r="A10" s="372" t="s">
        <v>37</v>
      </c>
      <c r="B10" s="562" t="str">
        <f>IF('Cover Page'!$C$12=0,"Cover Page Not Completed",'Cover Page'!$C$12)</f>
        <v>Cover Page Not Completed</v>
      </c>
      <c r="C10" s="563"/>
      <c r="D10" s="563"/>
      <c r="E10" s="563"/>
      <c r="F10" s="564"/>
      <c r="G10" s="338"/>
      <c r="H10" s="338"/>
      <c r="I10" s="338"/>
      <c r="J10" s="338"/>
      <c r="K10" s="338"/>
      <c r="L10" s="338"/>
      <c r="M10" s="338"/>
      <c r="N10" s="338"/>
      <c r="O10" s="338"/>
      <c r="P10" s="75"/>
      <c r="Q10" s="75"/>
      <c r="R10" s="75"/>
      <c r="S10" s="75"/>
      <c r="T10" s="75"/>
      <c r="U10" s="75"/>
    </row>
    <row r="11" spans="1:21">
      <c r="A11" s="565"/>
      <c r="B11" s="566"/>
      <c r="C11" s="566"/>
      <c r="D11" s="566"/>
      <c r="E11" s="566"/>
      <c r="F11" s="566"/>
      <c r="G11" s="373"/>
      <c r="H11" s="373"/>
      <c r="I11" s="373"/>
      <c r="J11" s="373"/>
      <c r="K11" s="373"/>
      <c r="L11" s="373"/>
      <c r="M11" s="373"/>
      <c r="N11" s="373"/>
      <c r="O11" s="373"/>
    </row>
    <row r="12" spans="1:21">
      <c r="A12" s="374" t="s">
        <v>167</v>
      </c>
      <c r="B12" s="567" t="s">
        <v>189</v>
      </c>
      <c r="C12" s="568"/>
      <c r="D12" s="375" t="s">
        <v>36</v>
      </c>
      <c r="E12" s="376" t="s">
        <v>39</v>
      </c>
      <c r="F12" s="375" t="s">
        <v>40</v>
      </c>
      <c r="G12" s="545" t="s">
        <v>100</v>
      </c>
      <c r="H12" s="546"/>
      <c r="I12" s="546"/>
      <c r="J12" s="546"/>
      <c r="K12" s="546"/>
      <c r="L12" s="546"/>
      <c r="M12" s="546"/>
      <c r="N12" s="546"/>
      <c r="O12" s="546"/>
    </row>
    <row r="13" spans="1:21">
      <c r="A13" s="377" t="s">
        <v>168</v>
      </c>
      <c r="B13" s="569" t="s">
        <v>111</v>
      </c>
      <c r="C13" s="570"/>
      <c r="D13" s="378">
        <f>SUM(D14,D15)</f>
        <v>0</v>
      </c>
      <c r="E13" s="378">
        <f>SUM(E14,E15)</f>
        <v>0</v>
      </c>
      <c r="F13" s="378">
        <f>SUM(D13:E13)</f>
        <v>0</v>
      </c>
      <c r="G13" s="547"/>
      <c r="H13" s="547"/>
      <c r="I13" s="547"/>
      <c r="J13" s="547"/>
      <c r="K13" s="547"/>
      <c r="L13" s="547"/>
      <c r="M13" s="547"/>
      <c r="N13" s="547"/>
      <c r="O13" s="547"/>
    </row>
    <row r="14" spans="1:21">
      <c r="A14" s="379"/>
      <c r="B14" s="571" t="s">
        <v>109</v>
      </c>
      <c r="C14" s="572"/>
      <c r="D14" s="380">
        <f>ROUND(SUM('Salary Worksheet'!F10:G23)+SUM('Salary Worksheet'!F27:F39),0)</f>
        <v>0</v>
      </c>
      <c r="E14" s="380">
        <f>ROUND(SUM('CostShare Salary Worksheet'!F10:G23)+SUM('CostShare Salary Worksheet'!F27:F39),0)</f>
        <v>0</v>
      </c>
      <c r="F14" s="380">
        <f>SUM(D14,E14)</f>
        <v>0</v>
      </c>
      <c r="G14" s="537"/>
      <c r="H14" s="538"/>
      <c r="I14" s="538"/>
      <c r="J14" s="538"/>
      <c r="K14" s="538"/>
      <c r="L14" s="538"/>
      <c r="M14" s="538"/>
      <c r="N14" s="538"/>
      <c r="O14" s="539"/>
    </row>
    <row r="15" spans="1:21">
      <c r="A15" s="377"/>
      <c r="B15" s="571" t="s">
        <v>41</v>
      </c>
      <c r="C15" s="572"/>
      <c r="D15" s="380">
        <f>ROUND(SUM('Salary Worksheet'!G27:G39),0)</f>
        <v>0</v>
      </c>
      <c r="E15" s="380">
        <f>ROUND(SUM('CostShare Salary Worksheet'!G27:G39),0)</f>
        <v>0</v>
      </c>
      <c r="F15" s="380">
        <f t="shared" ref="F15:F44" si="0">SUM(D15,E15)</f>
        <v>0</v>
      </c>
      <c r="G15" s="537"/>
      <c r="H15" s="538"/>
      <c r="I15" s="538"/>
      <c r="J15" s="538"/>
      <c r="K15" s="538"/>
      <c r="L15" s="538"/>
      <c r="M15" s="538"/>
      <c r="N15" s="538"/>
      <c r="O15" s="539"/>
    </row>
    <row r="16" spans="1:21">
      <c r="A16" s="377" t="s">
        <v>171</v>
      </c>
      <c r="B16" s="569" t="s">
        <v>112</v>
      </c>
      <c r="C16" s="570"/>
      <c r="D16" s="381">
        <f>SUM(D17:D19)</f>
        <v>0</v>
      </c>
      <c r="E16" s="381">
        <f>SUM(E17:E19)</f>
        <v>0</v>
      </c>
      <c r="F16" s="381">
        <f>SUM(D16:E16)</f>
        <v>0</v>
      </c>
      <c r="G16" s="537"/>
      <c r="H16" s="538"/>
      <c r="I16" s="538"/>
      <c r="J16" s="538"/>
      <c r="K16" s="538"/>
      <c r="L16" s="538"/>
      <c r="M16" s="538"/>
      <c r="N16" s="538"/>
      <c r="O16" s="539"/>
    </row>
    <row r="17" spans="1:15">
      <c r="A17" s="377"/>
      <c r="B17" s="571" t="s">
        <v>108</v>
      </c>
      <c r="C17" s="572"/>
      <c r="D17" s="380">
        <f>ROUND(SUM('Salary Worksheet'!F67:G75),0)</f>
        <v>0</v>
      </c>
      <c r="E17" s="380">
        <f>ROUND(SUM('CostShare Salary Worksheet'!F67:G75),0)</f>
        <v>0</v>
      </c>
      <c r="F17" s="380">
        <f t="shared" si="0"/>
        <v>0</v>
      </c>
      <c r="G17" s="537"/>
      <c r="H17" s="538"/>
      <c r="I17" s="538"/>
      <c r="J17" s="538"/>
      <c r="K17" s="538"/>
      <c r="L17" s="538"/>
      <c r="M17" s="538"/>
      <c r="N17" s="538"/>
      <c r="O17" s="539"/>
    </row>
    <row r="18" spans="1:15">
      <c r="A18" s="377"/>
      <c r="B18" s="571" t="s">
        <v>20</v>
      </c>
      <c r="C18" s="572"/>
      <c r="D18" s="380">
        <f>ROUND(SUM('Salary Worksheet'!F43:G51),0)</f>
        <v>0</v>
      </c>
      <c r="E18" s="380">
        <f>ROUND(SUM('CostShare Salary Worksheet'!F43:G51),0)</f>
        <v>0</v>
      </c>
      <c r="F18" s="380">
        <f>SUM(D18,E18)</f>
        <v>0</v>
      </c>
      <c r="G18" s="537"/>
      <c r="H18" s="538"/>
      <c r="I18" s="538"/>
      <c r="J18" s="538"/>
      <c r="K18" s="538"/>
      <c r="L18" s="538"/>
      <c r="M18" s="538"/>
      <c r="N18" s="538"/>
      <c r="O18" s="539"/>
    </row>
    <row r="19" spans="1:15">
      <c r="A19" s="377"/>
      <c r="B19" s="571" t="s">
        <v>24</v>
      </c>
      <c r="C19" s="572"/>
      <c r="D19" s="380">
        <f>ROUND(SUM('Salary Worksheet'!F55:G63),0)</f>
        <v>0</v>
      </c>
      <c r="E19" s="382">
        <f>ROUND(SUM('CostShare Salary Worksheet'!F55:G63),0)</f>
        <v>0</v>
      </c>
      <c r="F19" s="380">
        <f t="shared" si="0"/>
        <v>0</v>
      </c>
      <c r="G19" s="537"/>
      <c r="H19" s="538"/>
      <c r="I19" s="538"/>
      <c r="J19" s="538"/>
      <c r="K19" s="538"/>
      <c r="L19" s="538"/>
      <c r="M19" s="538"/>
      <c r="N19" s="538"/>
      <c r="O19" s="539"/>
    </row>
    <row r="20" spans="1:15">
      <c r="A20" s="377" t="s">
        <v>172</v>
      </c>
      <c r="B20" s="573" t="s">
        <v>15</v>
      </c>
      <c r="C20" s="574"/>
      <c r="D20" s="382">
        <f>IFERROR(ROUND(SUM('Salary Worksheet'!H10:H23)+SUM('Salary Worksheet'!H27:H39)+SUM('Salary Worksheet'!H43:H51)+SUM('Salary Worksheet'!H53:H63)+SUM('Salary Worksheet'!H67:H75),0),"FISCAL YR")</f>
        <v>0</v>
      </c>
      <c r="E20" s="382">
        <f>IFERROR(ROUND(SUM('CostShare Salary Worksheet'!H10:H23)+SUM('CostShare Salary Worksheet'!H27:H39)+SUM('CostShare Salary Worksheet'!H43:H51)+SUM('CostShare Salary Worksheet'!H55:H63)+SUM('CostShare Salary Worksheet'!H67:H75),0),"FISCAL YR")</f>
        <v>0</v>
      </c>
      <c r="F20" s="382">
        <f>SUM(D20,E20)</f>
        <v>0</v>
      </c>
      <c r="G20" s="537"/>
      <c r="H20" s="538"/>
      <c r="I20" s="538"/>
      <c r="J20" s="538"/>
      <c r="K20" s="538"/>
      <c r="L20" s="538"/>
      <c r="M20" s="538"/>
      <c r="N20" s="538"/>
      <c r="O20" s="539"/>
    </row>
    <row r="21" spans="1:15">
      <c r="A21" s="377"/>
      <c r="B21" s="543" t="s">
        <v>133</v>
      </c>
      <c r="C21" s="544"/>
      <c r="D21" s="383">
        <f>SUM(D14:D15,D17:D20)</f>
        <v>0</v>
      </c>
      <c r="E21" s="384">
        <f>SUM((E14:E15,E17:E20))</f>
        <v>0</v>
      </c>
      <c r="F21" s="384">
        <f>SUM(D21,E21)</f>
        <v>0</v>
      </c>
      <c r="G21" s="537"/>
      <c r="H21" s="538"/>
      <c r="I21" s="538"/>
      <c r="J21" s="538"/>
      <c r="K21" s="538"/>
      <c r="L21" s="538"/>
      <c r="M21" s="538"/>
      <c r="N21" s="538"/>
      <c r="O21" s="539"/>
    </row>
    <row r="22" spans="1:15">
      <c r="A22" s="377" t="s">
        <v>173</v>
      </c>
      <c r="B22" s="535" t="s">
        <v>120</v>
      </c>
      <c r="C22" s="536"/>
      <c r="D22" s="89">
        <v>0</v>
      </c>
      <c r="E22" s="89">
        <v>0</v>
      </c>
      <c r="F22" s="380">
        <f>SUM(D22,E22)</f>
        <v>0</v>
      </c>
      <c r="G22" s="537"/>
      <c r="H22" s="538"/>
      <c r="I22" s="538"/>
      <c r="J22" s="538"/>
      <c r="K22" s="538"/>
      <c r="L22" s="538"/>
      <c r="M22" s="538"/>
      <c r="N22" s="538"/>
      <c r="O22" s="539"/>
    </row>
    <row r="23" spans="1:15">
      <c r="A23" s="377" t="s">
        <v>174</v>
      </c>
      <c r="B23" s="535" t="s">
        <v>113</v>
      </c>
      <c r="C23" s="536"/>
      <c r="D23" s="89">
        <v>0</v>
      </c>
      <c r="E23" s="89">
        <v>0</v>
      </c>
      <c r="F23" s="380">
        <f>SUM(D23,E23)</f>
        <v>0</v>
      </c>
      <c r="G23" s="537"/>
      <c r="H23" s="538"/>
      <c r="I23" s="538"/>
      <c r="J23" s="538"/>
      <c r="K23" s="538"/>
      <c r="L23" s="538"/>
      <c r="M23" s="538"/>
      <c r="N23" s="538"/>
      <c r="O23" s="539"/>
    </row>
    <row r="24" spans="1:15">
      <c r="A24" s="385" t="s">
        <v>175</v>
      </c>
      <c r="B24" s="535" t="s">
        <v>114</v>
      </c>
      <c r="C24" s="536"/>
      <c r="D24" s="89">
        <v>0</v>
      </c>
      <c r="E24" s="89">
        <v>0</v>
      </c>
      <c r="F24" s="380">
        <f t="shared" si="0"/>
        <v>0</v>
      </c>
      <c r="G24" s="537"/>
      <c r="H24" s="538"/>
      <c r="I24" s="538"/>
      <c r="J24" s="538"/>
      <c r="K24" s="538"/>
      <c r="L24" s="538"/>
      <c r="M24" s="538"/>
      <c r="N24" s="538"/>
      <c r="O24" s="539"/>
    </row>
    <row r="25" spans="1:15">
      <c r="A25" s="385" t="s">
        <v>176</v>
      </c>
      <c r="B25" s="535" t="s">
        <v>115</v>
      </c>
      <c r="C25" s="536"/>
      <c r="D25" s="89">
        <v>0</v>
      </c>
      <c r="E25" s="89">
        <v>0</v>
      </c>
      <c r="F25" s="380">
        <f t="shared" si="0"/>
        <v>0</v>
      </c>
      <c r="G25" s="537"/>
      <c r="H25" s="538"/>
      <c r="I25" s="538"/>
      <c r="J25" s="538"/>
      <c r="K25" s="538"/>
      <c r="L25" s="538"/>
      <c r="M25" s="538"/>
      <c r="N25" s="538"/>
      <c r="O25" s="539"/>
    </row>
    <row r="26" spans="1:15">
      <c r="A26" s="385" t="s">
        <v>177</v>
      </c>
      <c r="B26" s="535" t="s">
        <v>191</v>
      </c>
      <c r="C26" s="536"/>
      <c r="D26" s="89">
        <v>0</v>
      </c>
      <c r="E26" s="89">
        <v>0</v>
      </c>
      <c r="F26" s="380">
        <f t="shared" si="0"/>
        <v>0</v>
      </c>
      <c r="G26" s="537"/>
      <c r="H26" s="538"/>
      <c r="I26" s="538"/>
      <c r="J26" s="538"/>
      <c r="K26" s="538"/>
      <c r="L26" s="538"/>
      <c r="M26" s="538"/>
      <c r="N26" s="538"/>
      <c r="O26" s="539"/>
    </row>
    <row r="27" spans="1:15" ht="25.5" customHeight="1">
      <c r="A27" s="385" t="s">
        <v>178</v>
      </c>
      <c r="B27" s="535" t="s">
        <v>127</v>
      </c>
      <c r="C27" s="536"/>
      <c r="D27" s="89">
        <v>0</v>
      </c>
      <c r="E27" s="89">
        <v>0</v>
      </c>
      <c r="F27" s="380">
        <f t="shared" si="0"/>
        <v>0</v>
      </c>
      <c r="G27" s="537" t="s">
        <v>464</v>
      </c>
      <c r="H27" s="538"/>
      <c r="I27" s="538"/>
      <c r="J27" s="538"/>
      <c r="K27" s="538"/>
      <c r="L27" s="538"/>
      <c r="M27" s="538"/>
      <c r="N27" s="538"/>
      <c r="O27" s="539"/>
    </row>
    <row r="28" spans="1:15" ht="25.5" customHeight="1">
      <c r="A28" s="385" t="s">
        <v>179</v>
      </c>
      <c r="B28" s="535" t="s">
        <v>170</v>
      </c>
      <c r="C28" s="536"/>
      <c r="D28" s="89">
        <v>0</v>
      </c>
      <c r="E28" s="89">
        <v>0</v>
      </c>
      <c r="F28" s="380">
        <f t="shared" si="0"/>
        <v>0</v>
      </c>
      <c r="G28" s="537" t="s">
        <v>464</v>
      </c>
      <c r="H28" s="538"/>
      <c r="I28" s="538"/>
      <c r="J28" s="538"/>
      <c r="K28" s="538"/>
      <c r="L28" s="538"/>
      <c r="M28" s="538"/>
      <c r="N28" s="538"/>
      <c r="O28" s="539"/>
    </row>
    <row r="29" spans="1:15" ht="25.5" customHeight="1">
      <c r="A29" s="385" t="s">
        <v>459</v>
      </c>
      <c r="B29" s="535" t="s">
        <v>461</v>
      </c>
      <c r="C29" s="536"/>
      <c r="D29" s="89">
        <v>0</v>
      </c>
      <c r="E29" s="89">
        <v>0</v>
      </c>
      <c r="F29" s="380">
        <f t="shared" ref="F29:F30" si="1">SUM(D29,E29)</f>
        <v>0</v>
      </c>
      <c r="G29" s="537" t="s">
        <v>463</v>
      </c>
      <c r="H29" s="538"/>
      <c r="I29" s="538"/>
      <c r="J29" s="538"/>
      <c r="K29" s="538"/>
      <c r="L29" s="538"/>
      <c r="M29" s="538"/>
      <c r="N29" s="538"/>
      <c r="O29" s="539"/>
    </row>
    <row r="30" spans="1:15" ht="25.5" customHeight="1">
      <c r="A30" s="385" t="s">
        <v>460</v>
      </c>
      <c r="B30" s="535" t="s">
        <v>462</v>
      </c>
      <c r="C30" s="536"/>
      <c r="D30" s="89">
        <v>0</v>
      </c>
      <c r="E30" s="89">
        <v>0</v>
      </c>
      <c r="F30" s="380">
        <f t="shared" si="1"/>
        <v>0</v>
      </c>
      <c r="G30" s="537" t="s">
        <v>463</v>
      </c>
      <c r="H30" s="538"/>
      <c r="I30" s="538"/>
      <c r="J30" s="538"/>
      <c r="K30" s="538"/>
      <c r="L30" s="538"/>
      <c r="M30" s="538"/>
      <c r="N30" s="538"/>
      <c r="O30" s="539"/>
    </row>
    <row r="31" spans="1:15">
      <c r="A31" s="385" t="s">
        <v>180</v>
      </c>
      <c r="B31" s="535" t="s">
        <v>116</v>
      </c>
      <c r="C31" s="536"/>
      <c r="D31" s="89">
        <v>0</v>
      </c>
      <c r="E31" s="89">
        <v>0</v>
      </c>
      <c r="F31" s="380">
        <f t="shared" si="0"/>
        <v>0</v>
      </c>
      <c r="G31" s="540"/>
      <c r="H31" s="541"/>
      <c r="I31" s="541"/>
      <c r="J31" s="541"/>
      <c r="K31" s="541"/>
      <c r="L31" s="541"/>
      <c r="M31" s="541"/>
      <c r="N31" s="541"/>
      <c r="O31" s="542"/>
    </row>
    <row r="32" spans="1:15">
      <c r="A32" s="385" t="s">
        <v>181</v>
      </c>
      <c r="B32" s="535" t="s">
        <v>117</v>
      </c>
      <c r="C32" s="536"/>
      <c r="D32" s="89">
        <v>0</v>
      </c>
      <c r="E32" s="89">
        <v>0</v>
      </c>
      <c r="F32" s="380">
        <f t="shared" si="0"/>
        <v>0</v>
      </c>
      <c r="G32" s="540"/>
      <c r="H32" s="541"/>
      <c r="I32" s="541"/>
      <c r="J32" s="541"/>
      <c r="K32" s="541"/>
      <c r="L32" s="541"/>
      <c r="M32" s="541"/>
      <c r="N32" s="541"/>
      <c r="O32" s="542"/>
    </row>
    <row r="33" spans="1:33">
      <c r="A33" s="385" t="s">
        <v>182</v>
      </c>
      <c r="B33" s="535" t="s">
        <v>128</v>
      </c>
      <c r="C33" s="536"/>
      <c r="D33" s="89">
        <v>0</v>
      </c>
      <c r="E33" s="89">
        <v>0</v>
      </c>
      <c r="F33" s="380">
        <f t="shared" si="0"/>
        <v>0</v>
      </c>
      <c r="G33" s="540"/>
      <c r="H33" s="541"/>
      <c r="I33" s="541"/>
      <c r="J33" s="541"/>
      <c r="K33" s="541"/>
      <c r="L33" s="541"/>
      <c r="M33" s="541"/>
      <c r="N33" s="541"/>
      <c r="O33" s="542"/>
    </row>
    <row r="34" spans="1:33">
      <c r="A34" s="385" t="s">
        <v>183</v>
      </c>
      <c r="B34" s="535" t="s">
        <v>118</v>
      </c>
      <c r="C34" s="536"/>
      <c r="D34" s="89">
        <v>0</v>
      </c>
      <c r="E34" s="89">
        <v>0</v>
      </c>
      <c r="F34" s="380">
        <f t="shared" si="0"/>
        <v>0</v>
      </c>
      <c r="G34" s="540"/>
      <c r="H34" s="541"/>
      <c r="I34" s="541"/>
      <c r="J34" s="541"/>
      <c r="K34" s="541"/>
      <c r="L34" s="541"/>
      <c r="M34" s="541"/>
      <c r="N34" s="541"/>
      <c r="O34" s="542"/>
    </row>
    <row r="35" spans="1:33">
      <c r="A35" s="385" t="s">
        <v>184</v>
      </c>
      <c r="B35" s="535" t="s">
        <v>121</v>
      </c>
      <c r="C35" s="536"/>
      <c r="D35" s="89">
        <v>0</v>
      </c>
      <c r="E35" s="89">
        <v>0</v>
      </c>
      <c r="F35" s="380">
        <f t="shared" si="0"/>
        <v>0</v>
      </c>
      <c r="G35" s="540"/>
      <c r="H35" s="541"/>
      <c r="I35" s="541"/>
      <c r="J35" s="541"/>
      <c r="K35" s="541"/>
      <c r="L35" s="541"/>
      <c r="M35" s="541"/>
      <c r="N35" s="541"/>
      <c r="O35" s="542"/>
    </row>
    <row r="36" spans="1:33" ht="27.6">
      <c r="A36" s="385" t="s">
        <v>187</v>
      </c>
      <c r="B36" s="535" t="s">
        <v>119</v>
      </c>
      <c r="C36" s="536"/>
      <c r="D36" s="89">
        <v>0</v>
      </c>
      <c r="E36" s="89">
        <v>0</v>
      </c>
      <c r="F36" s="380">
        <f t="shared" si="0"/>
        <v>0</v>
      </c>
      <c r="G36" s="540"/>
      <c r="H36" s="541"/>
      <c r="I36" s="541"/>
      <c r="J36" s="541"/>
      <c r="K36" s="541"/>
      <c r="L36" s="541"/>
      <c r="M36" s="541"/>
      <c r="N36" s="541"/>
      <c r="O36" s="542"/>
    </row>
    <row r="37" spans="1:33">
      <c r="A37" s="385" t="s">
        <v>185</v>
      </c>
      <c r="B37" s="535" t="s">
        <v>129</v>
      </c>
      <c r="C37" s="536"/>
      <c r="D37" s="90">
        <v>0</v>
      </c>
      <c r="E37" s="89">
        <v>0</v>
      </c>
      <c r="F37" s="380">
        <f t="shared" si="0"/>
        <v>0</v>
      </c>
      <c r="G37" s="540"/>
      <c r="H37" s="541"/>
      <c r="I37" s="541"/>
      <c r="J37" s="541"/>
      <c r="K37" s="541"/>
      <c r="L37" s="541"/>
      <c r="M37" s="541"/>
      <c r="N37" s="541"/>
      <c r="O37" s="542"/>
    </row>
    <row r="38" spans="1:33">
      <c r="A38" s="385" t="s">
        <v>186</v>
      </c>
      <c r="B38" s="535" t="s">
        <v>169</v>
      </c>
      <c r="C38" s="536"/>
      <c r="D38" s="89">
        <v>0</v>
      </c>
      <c r="E38" s="90">
        <v>0</v>
      </c>
      <c r="F38" s="380">
        <f t="shared" si="0"/>
        <v>0</v>
      </c>
      <c r="G38" s="540"/>
      <c r="H38" s="541"/>
      <c r="I38" s="541"/>
      <c r="J38" s="541"/>
      <c r="K38" s="541"/>
      <c r="L38" s="541"/>
      <c r="M38" s="541"/>
      <c r="N38" s="541"/>
      <c r="O38" s="542"/>
    </row>
    <row r="39" spans="1:33">
      <c r="A39" s="385"/>
      <c r="B39" s="575" t="s">
        <v>125</v>
      </c>
      <c r="C39" s="576"/>
      <c r="D39" s="384">
        <f>SUM(D21:D38)</f>
        <v>0</v>
      </c>
      <c r="E39" s="384">
        <f>SUM(E21:E38)</f>
        <v>0</v>
      </c>
      <c r="F39" s="384">
        <f t="shared" si="0"/>
        <v>0</v>
      </c>
      <c r="G39" s="540"/>
      <c r="H39" s="541"/>
      <c r="I39" s="541"/>
      <c r="J39" s="541"/>
      <c r="K39" s="541"/>
      <c r="L39" s="541"/>
      <c r="M39" s="541"/>
      <c r="N39" s="541"/>
      <c r="O39" s="542"/>
    </row>
    <row r="40" spans="1:33">
      <c r="A40" s="386"/>
      <c r="B40" s="387" t="s">
        <v>190</v>
      </c>
      <c r="C40" s="388" t="str">
        <f>IF(LEFT('Cover Page'!$C$17,(FIND(" ",'Cover Page'!$C$17,1)-1))="*Select","Complete CoverPage",LEFT('Cover Page'!$C$17,(FIND(" ",'Cover Page'!$C$17,1)-1)))</f>
        <v>Complete CoverPage</v>
      </c>
      <c r="D40" s="389" t="str">
        <f>_xlfn.XLOOKUP($C$40,$B$49:$B$51,D$49:D$51,"UNDEFINED")</f>
        <v>UNDEFINED</v>
      </c>
      <c r="E40" s="389">
        <f>IF('Cover Page'!$H$21="Yes",_xlfn.XLOOKUP($C$40,$B$49:$B$51,E$49:E$51,"UNDEFINED"),_xlfn.XLOOKUP("MTDC",$B$49:$B$51,E$49:E$51,"UNDEFINED"))</f>
        <v>0</v>
      </c>
      <c r="F40" s="380">
        <f t="shared" si="0"/>
        <v>0</v>
      </c>
      <c r="G40" s="540"/>
      <c r="H40" s="541"/>
      <c r="I40" s="541"/>
      <c r="J40" s="541"/>
      <c r="K40" s="541"/>
      <c r="L40" s="541"/>
      <c r="M40" s="541"/>
      <c r="N40" s="541"/>
      <c r="O40" s="542"/>
    </row>
    <row r="41" spans="1:33">
      <c r="A41" s="385"/>
      <c r="B41" s="577" t="s">
        <v>326</v>
      </c>
      <c r="C41" s="578"/>
      <c r="D41" s="390">
        <f>'Cover Page'!$I$17</f>
        <v>0</v>
      </c>
      <c r="E41" s="390">
        <f>IFERROR(IF('Cover Page'!$I$23="Yes",0,IF('Cover Page'!$H$21="Yes",$D$41,HLOOKUP('Cover Page'!$E$6,Rates!$B$34:$Z$45,$C$47,FALSE))),0)</f>
        <v>0</v>
      </c>
      <c r="F41" s="391"/>
      <c r="G41" s="540"/>
      <c r="H41" s="541"/>
      <c r="I41" s="541"/>
      <c r="J41" s="541"/>
      <c r="K41" s="541"/>
      <c r="L41" s="541"/>
      <c r="M41" s="541"/>
      <c r="N41" s="541"/>
      <c r="O41" s="542"/>
    </row>
    <row r="42" spans="1:33" ht="15" customHeight="1">
      <c r="A42" s="385"/>
      <c r="B42" s="535" t="s">
        <v>238</v>
      </c>
      <c r="C42" s="536"/>
      <c r="D42" s="390"/>
      <c r="E42" s="380">
        <f>IF(OR('Cover Page'!$F$19="No",'Cover Page'!$I$22="Yes",'Cover Page'!$I$23="Yes",$F$46&lt;0),0,MIN($F$46,'Cover Page'!$G$20))</f>
        <v>0</v>
      </c>
      <c r="F42" s="391"/>
      <c r="G42" s="136"/>
      <c r="H42" s="137"/>
      <c r="I42" s="137"/>
      <c r="J42" s="137"/>
      <c r="K42" s="137"/>
      <c r="L42" s="137"/>
      <c r="M42" s="137"/>
      <c r="N42" s="137"/>
      <c r="O42" s="138"/>
    </row>
    <row r="43" spans="1:33">
      <c r="A43" s="385" t="s">
        <v>188</v>
      </c>
      <c r="B43" s="543" t="s">
        <v>123</v>
      </c>
      <c r="C43" s="544"/>
      <c r="D43" s="384" t="str">
        <f>IFERROR(ROUND((D40*D41),0),"UNDEFINED")</f>
        <v>UNDEFINED</v>
      </c>
      <c r="E43" s="384">
        <f>(ROUND((E40*E41)+E42,0))</f>
        <v>0</v>
      </c>
      <c r="F43" s="384">
        <f t="shared" si="0"/>
        <v>0</v>
      </c>
      <c r="G43" s="540"/>
      <c r="H43" s="541"/>
      <c r="I43" s="541"/>
      <c r="J43" s="541"/>
      <c r="K43" s="541"/>
      <c r="L43" s="541"/>
      <c r="M43" s="541"/>
      <c r="N43" s="541"/>
      <c r="O43" s="542"/>
    </row>
    <row r="44" spans="1:33">
      <c r="A44" s="392"/>
      <c r="B44" s="543" t="s">
        <v>124</v>
      </c>
      <c r="C44" s="544"/>
      <c r="D44" s="384" t="str">
        <f>IFERROR(D39+D43,"UNDEFINED")</f>
        <v>UNDEFINED</v>
      </c>
      <c r="E44" s="384">
        <f>IFERROR(E39+E43,"UNDEFINED")</f>
        <v>0</v>
      </c>
      <c r="F44" s="384">
        <f t="shared" si="0"/>
        <v>0</v>
      </c>
      <c r="G44" s="540"/>
      <c r="H44" s="541"/>
      <c r="I44" s="541"/>
      <c r="J44" s="541"/>
      <c r="K44" s="541"/>
      <c r="L44" s="541"/>
      <c r="M44" s="541"/>
      <c r="N44" s="541"/>
      <c r="O44" s="542"/>
    </row>
    <row r="45" spans="1:33" s="85" customFormat="1">
      <c r="A45" s="263"/>
      <c r="B45" s="263"/>
      <c r="C45" s="263"/>
      <c r="D45" s="263"/>
      <c r="E45" s="263"/>
      <c r="F45" s="263"/>
      <c r="G45" s="263"/>
      <c r="H45" s="263"/>
      <c r="I45" s="263"/>
      <c r="J45" s="263"/>
      <c r="K45" s="263"/>
      <c r="L45" s="263"/>
      <c r="M45" s="263"/>
      <c r="N45" s="263"/>
      <c r="O45" s="263"/>
      <c r="P45" s="76"/>
      <c r="Q45" s="76"/>
      <c r="R45" s="76"/>
      <c r="S45" s="76"/>
      <c r="T45" s="76"/>
      <c r="U45" s="76"/>
      <c r="V45" s="76"/>
      <c r="W45" s="76"/>
      <c r="X45" s="76"/>
      <c r="Y45" s="76"/>
      <c r="Z45" s="76"/>
      <c r="AA45" s="76"/>
      <c r="AB45" s="76"/>
      <c r="AC45" s="76"/>
      <c r="AD45" s="76"/>
      <c r="AE45" s="76"/>
      <c r="AF45" s="76"/>
      <c r="AG45" s="76"/>
    </row>
    <row r="46" spans="1:33" s="85" customFormat="1" ht="15" customHeight="1">
      <c r="A46" s="263"/>
      <c r="B46" s="543" t="s">
        <v>238</v>
      </c>
      <c r="C46" s="544"/>
      <c r="D46" s="384" t="str">
        <f>IF(IFERROR(ROUND((D49*HLOOKUP('Cover Page'!$E$6,Rates!$B$34:$Z$45,$C$47,FALSE)),0)-D43,"CoverPage")&lt;0,0,IFERROR(ROUND((D49*HLOOKUP('Cover Page'!$E$6,Rates!$B$34:$Z$45,$C$47,FALSE)),0)-D43,"CoverPage"))</f>
        <v>CoverPage</v>
      </c>
      <c r="E46" s="384" t="str">
        <f>IF(IFERROR(ROUND((E49*HLOOKUP('Cover Page'!$E$6,Rates!$B$34:$Z$45,$C$47,FALSE)),0)-(ROUND((E40*E41),0)),"CoverPage")&lt;0,0,IFERROR(ROUND((E49*HLOOKUP('Cover Page'!$E$6,Rates!$B$34:$Z$45,$C$47,FALSE)),0)-(ROUND((E40*E41),0)),"CoverPage"))</f>
        <v>CoverPage</v>
      </c>
      <c r="F46" s="384">
        <f>SUM(D46:E46)</f>
        <v>0</v>
      </c>
      <c r="G46" s="280" t="str">
        <f>IF(AND($E$44&lt;&gt;0,'Cover Page'!$F$19&lt;&gt;"Yes"),"ERROR: COST SHARE BUDGET EXISTS ON AWARD WITH NO COST SHARE",IF($E$44&gt;'Cover Page'!$G$20,"ERROR: COST SHARE BUDGET EXCEEDS COST SHARE BUDGET LIMIT",""))</f>
        <v/>
      </c>
      <c r="H46" s="263"/>
      <c r="I46" s="263"/>
      <c r="J46" s="263"/>
      <c r="K46" s="263"/>
      <c r="L46" s="263"/>
      <c r="M46" s="263"/>
      <c r="N46" s="263"/>
      <c r="O46" s="263"/>
      <c r="P46" s="76"/>
      <c r="Q46" s="76"/>
      <c r="R46" s="76"/>
      <c r="S46" s="76"/>
      <c r="T46" s="76"/>
      <c r="U46" s="76"/>
      <c r="V46" s="76"/>
      <c r="W46" s="76"/>
      <c r="X46" s="76"/>
      <c r="Y46" s="76"/>
      <c r="Z46" s="76"/>
      <c r="AA46" s="76"/>
      <c r="AB46" s="76"/>
      <c r="AC46" s="76"/>
      <c r="AD46" s="76"/>
      <c r="AE46" s="76"/>
      <c r="AF46" s="76"/>
      <c r="AG46" s="76"/>
    </row>
    <row r="47" spans="1:33" s="85" customFormat="1">
      <c r="A47" s="393"/>
      <c r="B47" s="393" t="str">
        <f>CONCATENATE(E3,".",E2)</f>
        <v>*Select Location*.*Select Activity Type*</v>
      </c>
      <c r="C47" s="393" t="e">
        <f>MATCH($B$47,Rates!$X$34:$X$45,0)</f>
        <v>#N/A</v>
      </c>
      <c r="D47" s="226"/>
      <c r="E47" s="404" t="s">
        <v>239</v>
      </c>
      <c r="F47" s="393"/>
      <c r="G47" s="263"/>
      <c r="H47" s="263"/>
      <c r="I47" s="263"/>
      <c r="J47" s="263"/>
      <c r="K47" s="263"/>
      <c r="L47" s="263"/>
      <c r="M47" s="263"/>
      <c r="N47" s="263"/>
      <c r="O47" s="263"/>
      <c r="P47" s="76"/>
      <c r="Q47" s="76"/>
      <c r="R47" s="76"/>
      <c r="S47" s="76"/>
      <c r="T47" s="76"/>
      <c r="U47" s="76"/>
      <c r="V47" s="76"/>
      <c r="W47" s="76"/>
      <c r="X47" s="76"/>
      <c r="Y47" s="76"/>
      <c r="Z47" s="76"/>
      <c r="AA47" s="76"/>
      <c r="AB47" s="76"/>
      <c r="AC47" s="76"/>
      <c r="AD47" s="76"/>
      <c r="AE47" s="76"/>
      <c r="AF47" s="76"/>
      <c r="AG47" s="76"/>
    </row>
    <row r="48" spans="1:33" s="85" customFormat="1">
      <c r="A48" s="405"/>
      <c r="B48" s="405"/>
      <c r="C48" s="405"/>
      <c r="D48" s="405"/>
      <c r="E48" s="405"/>
      <c r="F48" s="405"/>
      <c r="G48" s="263"/>
      <c r="H48" s="263"/>
      <c r="I48" s="263"/>
      <c r="J48" s="263"/>
      <c r="K48" s="263"/>
      <c r="L48" s="263"/>
      <c r="M48" s="76"/>
      <c r="N48" s="76"/>
      <c r="O48" s="76"/>
      <c r="P48" s="76"/>
      <c r="Q48" s="76"/>
      <c r="R48" s="76"/>
      <c r="S48" s="76"/>
      <c r="T48" s="76"/>
      <c r="U48" s="76"/>
      <c r="V48" s="76"/>
      <c r="W48" s="76"/>
      <c r="X48" s="76"/>
      <c r="Y48" s="76"/>
      <c r="Z48" s="76"/>
      <c r="AA48" s="76"/>
      <c r="AB48" s="76"/>
      <c r="AC48" s="76"/>
      <c r="AD48" s="76"/>
      <c r="AE48" s="76"/>
      <c r="AF48" s="76"/>
      <c r="AG48" s="76"/>
    </row>
    <row r="49" spans="1:33" s="76" customFormat="1">
      <c r="A49" s="405"/>
      <c r="B49" s="406" t="s">
        <v>321</v>
      </c>
      <c r="C49" s="406"/>
      <c r="D49" s="407">
        <f>SUM(D21:D25)+D26+D27+D31+D34+D37+D29</f>
        <v>0</v>
      </c>
      <c r="E49" s="407">
        <f>SUM(E21:E25)+E26+E27+E31+E34+E37+E29</f>
        <v>0</v>
      </c>
      <c r="F49" s="405"/>
      <c r="G49" s="408"/>
      <c r="H49" s="408"/>
      <c r="I49" s="408"/>
      <c r="J49" s="408"/>
      <c r="K49" s="408"/>
      <c r="L49" s="408"/>
      <c r="M49" s="77"/>
    </row>
    <row r="50" spans="1:33" s="76" customFormat="1">
      <c r="A50" s="405"/>
      <c r="B50" s="406" t="s">
        <v>347</v>
      </c>
      <c r="C50" s="406"/>
      <c r="D50" s="407">
        <f>SUM(D21:D38)</f>
        <v>0</v>
      </c>
      <c r="E50" s="407">
        <f>SUM(E21:E38)</f>
        <v>0</v>
      </c>
      <c r="F50" s="405"/>
      <c r="G50" s="408"/>
      <c r="H50" s="408"/>
      <c r="I50" s="408"/>
      <c r="J50" s="408"/>
      <c r="K50" s="408"/>
      <c r="L50" s="408"/>
      <c r="M50" s="77"/>
    </row>
    <row r="51" spans="1:33" s="76" customFormat="1">
      <c r="A51" s="405"/>
      <c r="B51" s="406" t="s">
        <v>237</v>
      </c>
      <c r="C51" s="406"/>
      <c r="D51" s="407">
        <v>0</v>
      </c>
      <c r="E51" s="407">
        <v>0</v>
      </c>
      <c r="F51" s="405"/>
      <c r="G51" s="408"/>
      <c r="H51" s="408"/>
      <c r="I51" s="408"/>
      <c r="J51" s="408"/>
      <c r="K51" s="408"/>
      <c r="L51" s="408"/>
      <c r="M51" s="77"/>
    </row>
    <row r="52" spans="1:33" s="76" customFormat="1">
      <c r="A52" s="408"/>
      <c r="B52" s="408"/>
      <c r="C52" s="408"/>
      <c r="D52" s="408"/>
      <c r="E52" s="408"/>
      <c r="F52" s="408"/>
      <c r="G52" s="263"/>
      <c r="H52" s="263"/>
      <c r="I52" s="263"/>
      <c r="J52" s="263"/>
      <c r="K52" s="263"/>
      <c r="L52" s="263"/>
    </row>
    <row r="53" spans="1:33" s="85" customFormat="1">
      <c r="A53" s="263"/>
      <c r="B53" s="263"/>
      <c r="C53" s="263"/>
      <c r="D53" s="263"/>
      <c r="E53" s="263"/>
      <c r="F53" s="263"/>
      <c r="G53" s="263"/>
      <c r="H53" s="263"/>
      <c r="I53" s="263"/>
      <c r="J53" s="263"/>
      <c r="K53" s="263"/>
      <c r="L53" s="263"/>
      <c r="M53" s="76"/>
      <c r="N53" s="76"/>
      <c r="O53" s="76"/>
      <c r="P53" s="76"/>
      <c r="Q53" s="76"/>
      <c r="R53" s="76"/>
      <c r="S53" s="76"/>
      <c r="T53" s="76"/>
      <c r="U53" s="76"/>
      <c r="V53" s="76"/>
      <c r="W53" s="76"/>
      <c r="X53" s="76"/>
      <c r="Y53" s="76"/>
      <c r="Z53" s="76"/>
      <c r="AA53" s="76"/>
      <c r="AB53" s="76"/>
      <c r="AC53" s="76"/>
      <c r="AD53" s="76"/>
      <c r="AE53" s="76"/>
      <c r="AF53" s="76"/>
      <c r="AG53" s="76"/>
    </row>
    <row r="54" spans="1:33" s="85" customFormat="1">
      <c r="A54" s="263"/>
      <c r="B54" s="263"/>
      <c r="C54" s="263"/>
      <c r="D54" s="263"/>
      <c r="E54" s="263"/>
      <c r="F54" s="263"/>
      <c r="G54" s="263"/>
      <c r="H54" s="263"/>
      <c r="I54" s="263"/>
      <c r="J54" s="263"/>
      <c r="K54" s="263"/>
      <c r="L54" s="263"/>
      <c r="M54" s="76"/>
      <c r="N54" s="76"/>
      <c r="O54" s="76"/>
      <c r="P54" s="76"/>
      <c r="Q54" s="76"/>
      <c r="R54" s="76"/>
      <c r="S54" s="76"/>
      <c r="T54" s="76"/>
      <c r="U54" s="76"/>
      <c r="V54" s="76"/>
      <c r="W54" s="76"/>
      <c r="X54" s="76"/>
      <c r="Y54" s="76"/>
      <c r="Z54" s="76"/>
      <c r="AA54" s="76"/>
      <c r="AB54" s="76"/>
      <c r="AC54" s="76"/>
      <c r="AD54" s="76"/>
      <c r="AE54" s="76"/>
      <c r="AF54" s="76"/>
      <c r="AG54" s="76"/>
    </row>
    <row r="55" spans="1:33" s="85" customFormat="1">
      <c r="A55" s="263"/>
      <c r="B55" s="263"/>
      <c r="C55" s="263"/>
      <c r="D55" s="263"/>
      <c r="E55" s="263"/>
      <c r="F55" s="263"/>
      <c r="G55" s="263"/>
      <c r="H55" s="263"/>
      <c r="I55" s="263"/>
      <c r="J55" s="263"/>
      <c r="K55" s="263"/>
      <c r="L55" s="263"/>
      <c r="M55" s="76"/>
      <c r="N55" s="76"/>
      <c r="O55" s="76"/>
      <c r="P55" s="76"/>
      <c r="Q55" s="76"/>
      <c r="R55" s="76"/>
      <c r="S55" s="76"/>
      <c r="T55" s="76"/>
      <c r="U55" s="76"/>
      <c r="V55" s="76"/>
      <c r="W55" s="76"/>
      <c r="X55" s="76"/>
      <c r="Y55" s="76"/>
      <c r="Z55" s="76"/>
      <c r="AA55" s="76"/>
      <c r="AB55" s="76"/>
      <c r="AC55" s="76"/>
      <c r="AD55" s="76"/>
      <c r="AE55" s="76"/>
      <c r="AF55" s="76"/>
      <c r="AG55" s="76"/>
    </row>
    <row r="56" spans="1:33" s="85" customFormat="1">
      <c r="A56" s="263"/>
      <c r="B56" s="263"/>
      <c r="C56" s="263"/>
      <c r="D56" s="263"/>
      <c r="E56" s="263"/>
      <c r="F56" s="263"/>
      <c r="G56" s="263"/>
      <c r="H56" s="263"/>
      <c r="I56" s="263"/>
      <c r="J56" s="263"/>
      <c r="K56" s="263"/>
      <c r="L56" s="263"/>
      <c r="M56" s="76"/>
      <c r="N56" s="76"/>
      <c r="O56" s="76"/>
      <c r="P56" s="76"/>
      <c r="Q56" s="76"/>
      <c r="R56" s="76"/>
      <c r="S56" s="76"/>
      <c r="T56" s="76"/>
      <c r="U56" s="76"/>
      <c r="V56" s="76"/>
      <c r="W56" s="76"/>
      <c r="X56" s="76"/>
      <c r="Y56" s="76"/>
      <c r="Z56" s="76"/>
      <c r="AA56" s="76"/>
      <c r="AB56" s="76"/>
      <c r="AC56" s="76"/>
      <c r="AD56" s="76"/>
      <c r="AE56" s="76"/>
      <c r="AF56" s="76"/>
      <c r="AG56" s="76"/>
    </row>
    <row r="57" spans="1:33" s="85" customFormat="1">
      <c r="A57" s="263"/>
      <c r="B57" s="263"/>
      <c r="C57" s="263"/>
      <c r="D57" s="263"/>
      <c r="E57" s="263"/>
      <c r="F57" s="263"/>
      <c r="G57" s="263"/>
      <c r="H57" s="263"/>
      <c r="I57" s="263"/>
      <c r="J57" s="263"/>
      <c r="K57" s="263"/>
      <c r="L57" s="263"/>
      <c r="M57" s="76"/>
      <c r="N57" s="76"/>
      <c r="O57" s="76"/>
      <c r="P57" s="76"/>
      <c r="Q57" s="76"/>
      <c r="R57" s="76"/>
      <c r="S57" s="76"/>
      <c r="T57" s="76"/>
      <c r="U57" s="76"/>
      <c r="V57" s="76"/>
      <c r="W57" s="76"/>
      <c r="X57" s="76"/>
      <c r="Y57" s="76"/>
      <c r="Z57" s="76"/>
      <c r="AA57" s="76"/>
      <c r="AB57" s="76"/>
      <c r="AC57" s="76"/>
      <c r="AD57" s="76"/>
      <c r="AE57" s="76"/>
      <c r="AF57" s="76"/>
      <c r="AG57" s="76"/>
    </row>
    <row r="58" spans="1:33" s="85" customFormat="1">
      <c r="A58" s="263"/>
      <c r="B58" s="263"/>
      <c r="C58" s="263"/>
      <c r="D58" s="263"/>
      <c r="E58" s="263"/>
      <c r="F58" s="263"/>
      <c r="G58" s="263"/>
      <c r="H58" s="263"/>
      <c r="I58" s="263"/>
      <c r="J58" s="263"/>
      <c r="K58" s="263"/>
      <c r="L58" s="263"/>
      <c r="M58" s="76"/>
      <c r="N58" s="76"/>
      <c r="O58" s="76"/>
      <c r="P58" s="76"/>
      <c r="Q58" s="76"/>
      <c r="R58" s="76"/>
      <c r="S58" s="76"/>
      <c r="T58" s="76"/>
      <c r="U58" s="76"/>
      <c r="V58" s="76"/>
      <c r="W58" s="76"/>
      <c r="X58" s="76"/>
      <c r="Y58" s="76"/>
      <c r="Z58" s="76"/>
      <c r="AA58" s="76"/>
      <c r="AB58" s="76"/>
      <c r="AC58" s="76"/>
      <c r="AD58" s="76"/>
      <c r="AE58" s="76"/>
      <c r="AF58" s="76"/>
      <c r="AG58" s="76"/>
    </row>
    <row r="59" spans="1:33" s="85" customFormat="1">
      <c r="A59" s="263"/>
      <c r="B59" s="263"/>
      <c r="C59" s="263"/>
      <c r="D59" s="263"/>
      <c r="E59" s="263"/>
      <c r="F59" s="263"/>
      <c r="G59" s="263"/>
      <c r="H59" s="263"/>
      <c r="I59" s="263"/>
      <c r="J59" s="263"/>
      <c r="K59" s="263"/>
      <c r="L59" s="263"/>
      <c r="M59" s="76"/>
      <c r="N59" s="76"/>
      <c r="O59" s="76"/>
      <c r="P59" s="76"/>
      <c r="Q59" s="76"/>
      <c r="R59" s="76"/>
      <c r="S59" s="76"/>
      <c r="T59" s="76"/>
      <c r="U59" s="76"/>
      <c r="V59" s="76"/>
      <c r="W59" s="76"/>
      <c r="X59" s="76"/>
      <c r="Y59" s="76"/>
      <c r="Z59" s="76"/>
      <c r="AA59" s="76"/>
      <c r="AB59" s="76"/>
      <c r="AC59" s="76"/>
      <c r="AD59" s="76"/>
      <c r="AE59" s="76"/>
      <c r="AF59" s="76"/>
      <c r="AG59" s="76"/>
    </row>
    <row r="60" spans="1:33" s="85" customFormat="1">
      <c r="A60" s="263"/>
      <c r="B60" s="263"/>
      <c r="C60" s="263"/>
      <c r="D60" s="263"/>
      <c r="E60" s="263"/>
      <c r="F60" s="263"/>
      <c r="G60" s="263"/>
      <c r="H60" s="263"/>
      <c r="I60" s="263"/>
      <c r="J60" s="263"/>
      <c r="K60" s="263"/>
      <c r="L60" s="263"/>
      <c r="M60" s="76"/>
      <c r="N60" s="76"/>
      <c r="O60" s="76"/>
      <c r="P60" s="76"/>
      <c r="Q60" s="76"/>
      <c r="R60" s="76"/>
      <c r="S60" s="76"/>
      <c r="T60" s="76"/>
      <c r="U60" s="76"/>
      <c r="V60" s="76"/>
      <c r="W60" s="76"/>
      <c r="X60" s="76"/>
      <c r="Y60" s="76"/>
      <c r="Z60" s="76"/>
      <c r="AA60" s="76"/>
      <c r="AB60" s="76"/>
      <c r="AC60" s="76"/>
      <c r="AD60" s="76"/>
      <c r="AE60" s="76"/>
      <c r="AF60" s="76"/>
      <c r="AG60" s="76"/>
    </row>
    <row r="61" spans="1:33" s="85" customFormat="1">
      <c r="A61" s="263"/>
      <c r="B61" s="263"/>
      <c r="C61" s="263"/>
      <c r="D61" s="263"/>
      <c r="E61" s="263"/>
      <c r="F61" s="263"/>
      <c r="G61" s="263"/>
      <c r="H61" s="263"/>
      <c r="I61" s="263"/>
      <c r="J61" s="263"/>
      <c r="K61" s="263"/>
      <c r="L61" s="263"/>
      <c r="M61" s="76"/>
      <c r="N61" s="76"/>
      <c r="O61" s="76"/>
      <c r="P61" s="76"/>
      <c r="Q61" s="76"/>
      <c r="R61" s="76"/>
      <c r="S61" s="76"/>
      <c r="T61" s="76"/>
      <c r="U61" s="76"/>
      <c r="V61" s="76"/>
      <c r="W61" s="76"/>
      <c r="X61" s="76"/>
      <c r="Y61" s="76"/>
      <c r="Z61" s="76"/>
      <c r="AA61" s="76"/>
      <c r="AB61" s="76"/>
      <c r="AC61" s="76"/>
      <c r="AD61" s="76"/>
      <c r="AE61" s="76"/>
      <c r="AF61" s="76"/>
      <c r="AG61" s="76"/>
    </row>
    <row r="62" spans="1:33" s="85" customFormat="1">
      <c r="A62" s="263"/>
      <c r="B62" s="263"/>
      <c r="C62" s="263"/>
      <c r="D62" s="263"/>
      <c r="E62" s="263"/>
      <c r="F62" s="263"/>
      <c r="G62" s="263"/>
      <c r="H62" s="263"/>
      <c r="I62" s="263"/>
      <c r="J62" s="263"/>
      <c r="K62" s="263"/>
      <c r="L62" s="263"/>
      <c r="M62" s="76"/>
      <c r="N62" s="76"/>
      <c r="O62" s="76"/>
      <c r="P62" s="76"/>
      <c r="Q62" s="76"/>
      <c r="R62" s="76"/>
      <c r="S62" s="76"/>
      <c r="T62" s="76"/>
      <c r="U62" s="76"/>
      <c r="V62" s="76"/>
      <c r="W62" s="76"/>
      <c r="X62" s="76"/>
      <c r="Y62" s="76"/>
      <c r="Z62" s="76"/>
      <c r="AA62" s="76"/>
      <c r="AB62" s="76"/>
      <c r="AC62" s="76"/>
      <c r="AD62" s="76"/>
      <c r="AE62" s="76"/>
      <c r="AF62" s="76"/>
      <c r="AG62" s="76"/>
    </row>
    <row r="63" spans="1:33" s="85" customFormat="1">
      <c r="A63" s="263"/>
      <c r="B63" s="263"/>
      <c r="C63" s="263"/>
      <c r="D63" s="263"/>
      <c r="E63" s="263"/>
      <c r="F63" s="263"/>
      <c r="G63" s="263"/>
      <c r="H63" s="263"/>
      <c r="I63" s="263"/>
      <c r="J63" s="263"/>
      <c r="K63" s="263"/>
      <c r="L63" s="263"/>
      <c r="M63" s="76"/>
      <c r="N63" s="76"/>
      <c r="O63" s="76"/>
      <c r="P63" s="76"/>
      <c r="Q63" s="76"/>
      <c r="R63" s="76"/>
      <c r="S63" s="76"/>
      <c r="T63" s="76"/>
      <c r="U63" s="76"/>
      <c r="V63" s="76"/>
      <c r="W63" s="76"/>
      <c r="X63" s="76"/>
      <c r="Y63" s="76"/>
      <c r="Z63" s="76"/>
      <c r="AA63" s="76"/>
      <c r="AB63" s="76"/>
      <c r="AC63" s="76"/>
      <c r="AD63" s="76"/>
      <c r="AE63" s="76"/>
      <c r="AF63" s="76"/>
      <c r="AG63" s="76"/>
    </row>
    <row r="64" spans="1:33" s="85" customFormat="1">
      <c r="A64" s="76"/>
      <c r="B64" s="76"/>
      <c r="C64" s="76"/>
      <c r="D64" s="76"/>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row>
    <row r="65" spans="1:33" s="85" customFormat="1">
      <c r="A65" s="76"/>
      <c r="B65" s="76"/>
      <c r="C65" s="76"/>
      <c r="D65" s="76"/>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row>
    <row r="66" spans="1:33" s="85" customFormat="1">
      <c r="A66" s="76"/>
      <c r="B66" s="76"/>
      <c r="C66" s="76"/>
      <c r="D66" s="76"/>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row>
    <row r="67" spans="1:33" s="85" customFormat="1">
      <c r="A67" s="76"/>
      <c r="B67" s="76"/>
      <c r="C67" s="76"/>
      <c r="D67" s="76"/>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row>
    <row r="68" spans="1:33" s="85" customFormat="1">
      <c r="A68" s="76"/>
      <c r="B68" s="76"/>
      <c r="C68" s="76"/>
      <c r="D68" s="76"/>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row>
    <row r="69" spans="1:33">
      <c r="A69" s="76"/>
      <c r="B69" s="76"/>
      <c r="C69" s="76"/>
      <c r="D69" s="76"/>
      <c r="E69" s="76"/>
      <c r="F69" s="76"/>
      <c r="G69" s="76"/>
      <c r="H69" s="76"/>
      <c r="I69" s="76"/>
      <c r="J69" s="76"/>
      <c r="K69" s="76"/>
      <c r="L69" s="76"/>
      <c r="M69" s="76"/>
      <c r="N69" s="76"/>
      <c r="O69" s="76"/>
      <c r="P69" s="76"/>
      <c r="Q69" s="76"/>
      <c r="R69" s="76"/>
      <c r="S69" s="76"/>
      <c r="T69" s="76"/>
      <c r="U69" s="76"/>
      <c r="V69" s="76"/>
    </row>
    <row r="70" spans="1:33">
      <c r="A70" s="76"/>
      <c r="B70" s="76"/>
      <c r="C70" s="76"/>
      <c r="D70" s="76"/>
      <c r="E70" s="76"/>
      <c r="F70" s="76"/>
      <c r="G70" s="76"/>
      <c r="H70" s="76"/>
      <c r="I70" s="76"/>
      <c r="J70" s="76"/>
      <c r="K70" s="76"/>
      <c r="L70" s="76"/>
      <c r="M70" s="76"/>
      <c r="N70" s="76"/>
      <c r="O70" s="76"/>
      <c r="P70" s="76"/>
      <c r="Q70" s="76"/>
      <c r="R70" s="76"/>
      <c r="S70" s="76"/>
      <c r="T70" s="76"/>
      <c r="U70" s="76"/>
      <c r="V70" s="76"/>
    </row>
    <row r="71" spans="1:33">
      <c r="A71" s="76"/>
      <c r="B71" s="76"/>
      <c r="C71" s="76"/>
      <c r="D71" s="76"/>
      <c r="E71" s="76"/>
      <c r="F71" s="76"/>
      <c r="G71" s="76"/>
      <c r="H71" s="76"/>
      <c r="I71" s="76"/>
      <c r="J71" s="76"/>
      <c r="K71" s="76"/>
      <c r="L71" s="76"/>
      <c r="M71" s="76"/>
      <c r="N71" s="76"/>
      <c r="O71" s="76"/>
      <c r="P71" s="76"/>
      <c r="Q71" s="76"/>
      <c r="R71" s="76"/>
      <c r="S71" s="76"/>
      <c r="T71" s="76"/>
      <c r="U71" s="76"/>
      <c r="V71" s="76"/>
    </row>
    <row r="72" spans="1:33">
      <c r="A72" s="76"/>
      <c r="B72" s="76"/>
      <c r="C72" s="76"/>
      <c r="D72" s="76"/>
      <c r="E72" s="76"/>
      <c r="F72" s="76"/>
      <c r="G72" s="76"/>
      <c r="H72" s="76"/>
      <c r="I72" s="76"/>
      <c r="J72" s="76"/>
      <c r="K72" s="76"/>
      <c r="L72" s="76"/>
      <c r="M72" s="76"/>
      <c r="N72" s="76"/>
      <c r="O72" s="76"/>
      <c r="P72" s="76"/>
      <c r="Q72" s="76"/>
      <c r="R72" s="76"/>
      <c r="S72" s="76"/>
      <c r="T72" s="76"/>
      <c r="U72" s="76"/>
      <c r="V72" s="76"/>
    </row>
    <row r="73" spans="1:33">
      <c r="A73" s="76"/>
      <c r="B73" s="76"/>
      <c r="C73" s="76"/>
      <c r="D73" s="76"/>
      <c r="E73" s="76"/>
      <c r="F73" s="76"/>
      <c r="G73" s="76"/>
      <c r="H73" s="76"/>
      <c r="I73" s="76"/>
      <c r="J73" s="76"/>
      <c r="K73" s="76"/>
      <c r="L73" s="76"/>
      <c r="M73" s="76"/>
      <c r="N73" s="76"/>
      <c r="O73" s="76"/>
      <c r="P73" s="76"/>
      <c r="Q73" s="76"/>
      <c r="R73" s="76"/>
      <c r="S73" s="76"/>
      <c r="T73" s="76"/>
      <c r="U73" s="76"/>
      <c r="V73" s="76"/>
    </row>
    <row r="74" spans="1:33">
      <c r="A74" s="76"/>
      <c r="B74" s="76"/>
      <c r="C74" s="76"/>
      <c r="D74" s="76"/>
      <c r="E74" s="76"/>
      <c r="F74" s="76"/>
      <c r="G74" s="76"/>
      <c r="H74" s="76"/>
      <c r="I74" s="76"/>
      <c r="J74" s="76"/>
      <c r="K74" s="76"/>
      <c r="L74" s="76"/>
      <c r="M74" s="76"/>
      <c r="N74" s="76"/>
      <c r="O74" s="76"/>
      <c r="P74" s="76"/>
      <c r="Q74" s="76"/>
      <c r="R74" s="76"/>
      <c r="S74" s="76"/>
      <c r="T74" s="76"/>
      <c r="U74" s="76"/>
      <c r="V74" s="76"/>
    </row>
  </sheetData>
  <sheetProtection algorithmName="SHA-512" hashValue="ddabZMi8AF2Q2/YLagND88HDQrvsvWEZbOZMgpUGE0lc6ndIjEZBOh3bJJl3VeteGZsVH8tWjxfdydahPZMkOg==" saltValue="ZXykp+J7ijkXSugmkUP64A==" spinCount="100000" sheet="1" objects="1" scenarios="1"/>
  <mergeCells count="81">
    <mergeCell ref="B43:C43"/>
    <mergeCell ref="B44:C44"/>
    <mergeCell ref="B21:C21"/>
    <mergeCell ref="B39:C39"/>
    <mergeCell ref="B35:C35"/>
    <mergeCell ref="B36:C36"/>
    <mergeCell ref="B37:C37"/>
    <mergeCell ref="B38:C38"/>
    <mergeCell ref="B41:C41"/>
    <mergeCell ref="B28:C28"/>
    <mergeCell ref="B31:C31"/>
    <mergeCell ref="B32:C32"/>
    <mergeCell ref="B33:C33"/>
    <mergeCell ref="B34:C34"/>
    <mergeCell ref="B23:C23"/>
    <mergeCell ref="B24:C24"/>
    <mergeCell ref="B25:C25"/>
    <mergeCell ref="B26:C26"/>
    <mergeCell ref="B27:C27"/>
    <mergeCell ref="B17:C17"/>
    <mergeCell ref="B18:C18"/>
    <mergeCell ref="B19:C19"/>
    <mergeCell ref="B20:C20"/>
    <mergeCell ref="B22:C22"/>
    <mergeCell ref="B12:C12"/>
    <mergeCell ref="B13:C13"/>
    <mergeCell ref="B16:C16"/>
    <mergeCell ref="B14:C14"/>
    <mergeCell ref="B15:C15"/>
    <mergeCell ref="E7:F7"/>
    <mergeCell ref="B8:F8"/>
    <mergeCell ref="B9:F9"/>
    <mergeCell ref="B10:F10"/>
    <mergeCell ref="A11:F11"/>
    <mergeCell ref="B7:C7"/>
    <mergeCell ref="E6:F6"/>
    <mergeCell ref="A4:F4"/>
    <mergeCell ref="A5:F5"/>
    <mergeCell ref="B6:C6"/>
    <mergeCell ref="A1:C1"/>
    <mergeCell ref="A2:C2"/>
    <mergeCell ref="A3:C3"/>
    <mergeCell ref="E1:F1"/>
    <mergeCell ref="E2:F2"/>
    <mergeCell ref="E3:F3"/>
    <mergeCell ref="G12:O12"/>
    <mergeCell ref="G14:O14"/>
    <mergeCell ref="G15:O15"/>
    <mergeCell ref="G17:O17"/>
    <mergeCell ref="G18:O18"/>
    <mergeCell ref="G13:O13"/>
    <mergeCell ref="G16:O16"/>
    <mergeCell ref="G44:O44"/>
    <mergeCell ref="G43:O43"/>
    <mergeCell ref="G41:O41"/>
    <mergeCell ref="G40:O40"/>
    <mergeCell ref="G39:O39"/>
    <mergeCell ref="B46:C46"/>
    <mergeCell ref="G28:O28"/>
    <mergeCell ref="G19:O19"/>
    <mergeCell ref="G20:O20"/>
    <mergeCell ref="G22:O22"/>
    <mergeCell ref="G23:O23"/>
    <mergeCell ref="G24:O24"/>
    <mergeCell ref="G27:O27"/>
    <mergeCell ref="G25:O25"/>
    <mergeCell ref="G26:O26"/>
    <mergeCell ref="G21:O21"/>
    <mergeCell ref="G33:O33"/>
    <mergeCell ref="G32:O32"/>
    <mergeCell ref="G31:O31"/>
    <mergeCell ref="G38:O38"/>
    <mergeCell ref="G37:O37"/>
    <mergeCell ref="B29:C29"/>
    <mergeCell ref="G29:O29"/>
    <mergeCell ref="B30:C30"/>
    <mergeCell ref="G30:O30"/>
    <mergeCell ref="B42:C42"/>
    <mergeCell ref="G36:O36"/>
    <mergeCell ref="G35:O35"/>
    <mergeCell ref="G34:O34"/>
  </mergeCells>
  <pageMargins left="0.45" right="0.45" top="0.5" bottom="0.5" header="0.3" footer="0.3"/>
  <pageSetup scale="74" orientation="landscape" r:id="rId1"/>
  <headerFooter>
    <oddFooter>&amp;CFY2022</oddFooter>
  </headerFooter>
  <ignoredErrors>
    <ignoredError sqref="E15" unlockedFormula="1"/>
    <ignoredError sqref="F16" formula="1"/>
  </ignoredError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pageSetUpPr fitToPage="1"/>
  </sheetPr>
  <dimension ref="A1:AU71"/>
  <sheetViews>
    <sheetView zoomScaleNormal="100" workbookViewId="0">
      <selection activeCell="N6" sqref="N6"/>
    </sheetView>
  </sheetViews>
  <sheetFormatPr defaultColWidth="8.88671875" defaultRowHeight="14.4"/>
  <cols>
    <col min="1" max="1" width="19" style="276" customWidth="1"/>
    <col min="2" max="2" width="19.6640625" style="409" customWidth="1"/>
    <col min="3" max="3" width="18.109375" style="409" customWidth="1"/>
    <col min="4" max="6" width="12.88671875" style="276" customWidth="1"/>
    <col min="7" max="15" width="8.6640625" style="276" customWidth="1"/>
    <col min="16" max="17" width="9.109375" style="276" customWidth="1"/>
    <col min="18" max="32" width="9.109375" style="71" customWidth="1"/>
    <col min="33" max="16384" width="8.88671875" style="70"/>
  </cols>
  <sheetData>
    <row r="1" spans="1:33" s="74" customFormat="1" ht="15.6">
      <c r="A1" s="554" t="s">
        <v>329</v>
      </c>
      <c r="B1" s="554"/>
      <c r="C1" s="554"/>
      <c r="D1" s="364" t="s">
        <v>240</v>
      </c>
      <c r="E1" s="556" t="str">
        <f>IFERROR(CONCATENATE("FY",RIGHT('Period 1'!$E$1,4)+1),"SET COVERPAGE")</f>
        <v>FY2026</v>
      </c>
      <c r="F1" s="556"/>
      <c r="G1" s="365"/>
      <c r="H1" s="338"/>
      <c r="I1" s="338"/>
      <c r="J1" s="338"/>
      <c r="K1" s="338"/>
      <c r="L1" s="338"/>
      <c r="M1" s="338"/>
      <c r="N1" s="338"/>
      <c r="O1" s="338"/>
      <c r="P1" s="338"/>
      <c r="Q1" s="338"/>
      <c r="R1" s="75"/>
      <c r="S1" s="75"/>
      <c r="T1" s="75"/>
      <c r="U1" s="75"/>
      <c r="V1" s="72"/>
      <c r="W1" s="72"/>
      <c r="X1" s="72"/>
      <c r="Y1" s="72"/>
      <c r="Z1" s="72"/>
      <c r="AA1" s="72"/>
      <c r="AB1" s="72"/>
      <c r="AC1" s="72"/>
      <c r="AD1" s="72"/>
      <c r="AE1" s="72"/>
      <c r="AF1" s="72"/>
      <c r="AG1" s="72"/>
    </row>
    <row r="2" spans="1:33" s="74" customFormat="1">
      <c r="A2" s="555" t="s">
        <v>28</v>
      </c>
      <c r="B2" s="555"/>
      <c r="C2" s="555"/>
      <c r="D2" s="367" t="s">
        <v>243</v>
      </c>
      <c r="E2" s="558" t="str">
        <f>'Period 1'!E2</f>
        <v>*Select Activity Type*</v>
      </c>
      <c r="F2" s="558"/>
      <c r="G2" s="338"/>
      <c r="H2" s="338"/>
      <c r="I2" s="338"/>
      <c r="J2" s="338"/>
      <c r="K2" s="338"/>
      <c r="L2" s="338"/>
      <c r="M2" s="338"/>
      <c r="N2" s="338"/>
      <c r="O2" s="338"/>
      <c r="P2" s="338"/>
      <c r="Q2" s="338"/>
      <c r="R2" s="75"/>
      <c r="S2" s="75"/>
      <c r="T2" s="75"/>
      <c r="U2" s="75"/>
      <c r="V2" s="72"/>
      <c r="W2" s="72"/>
      <c r="X2" s="72"/>
      <c r="Y2" s="72"/>
      <c r="Z2" s="72"/>
      <c r="AA2" s="72"/>
      <c r="AB2" s="72"/>
      <c r="AC2" s="72"/>
      <c r="AD2" s="72"/>
      <c r="AE2" s="72"/>
      <c r="AF2" s="72"/>
      <c r="AG2" s="72"/>
    </row>
    <row r="3" spans="1:33" s="74" customFormat="1">
      <c r="A3" s="555" t="s">
        <v>29</v>
      </c>
      <c r="B3" s="555"/>
      <c r="C3" s="555"/>
      <c r="D3" s="367" t="s">
        <v>241</v>
      </c>
      <c r="E3" s="558" t="str">
        <f>'Period 1'!E3</f>
        <v>*Select Location*</v>
      </c>
      <c r="F3" s="558"/>
      <c r="G3" s="338"/>
      <c r="H3" s="338"/>
      <c r="I3" s="338"/>
      <c r="J3" s="338"/>
      <c r="K3" s="338"/>
      <c r="L3" s="338"/>
      <c r="M3" s="338"/>
      <c r="N3" s="338"/>
      <c r="O3" s="338"/>
      <c r="P3" s="338"/>
      <c r="Q3" s="338"/>
      <c r="R3" s="75"/>
      <c r="S3" s="75"/>
      <c r="T3" s="75"/>
      <c r="U3" s="75"/>
      <c r="V3" s="72"/>
      <c r="W3" s="72"/>
      <c r="X3" s="72"/>
      <c r="Y3" s="72"/>
      <c r="Z3" s="72"/>
      <c r="AA3" s="72"/>
      <c r="AB3" s="72"/>
      <c r="AC3" s="72"/>
      <c r="AD3" s="72"/>
      <c r="AE3" s="72"/>
      <c r="AF3" s="72"/>
      <c r="AG3" s="72"/>
    </row>
    <row r="4" spans="1:33" s="74" customFormat="1">
      <c r="A4" s="550"/>
      <c r="B4" s="550"/>
      <c r="C4" s="550"/>
      <c r="D4" s="550"/>
      <c r="E4" s="550"/>
      <c r="F4" s="550"/>
      <c r="G4" s="338"/>
      <c r="H4" s="338"/>
      <c r="I4" s="338"/>
      <c r="J4" s="338"/>
      <c r="K4" s="338"/>
      <c r="L4" s="338"/>
      <c r="M4" s="338"/>
      <c r="N4" s="338"/>
      <c r="O4" s="338"/>
      <c r="P4" s="338"/>
      <c r="Q4" s="338"/>
      <c r="R4" s="75"/>
      <c r="S4" s="75"/>
      <c r="T4" s="75"/>
      <c r="U4" s="75"/>
      <c r="V4" s="72"/>
      <c r="W4" s="72"/>
      <c r="X4" s="72"/>
      <c r="Y4" s="72"/>
      <c r="Z4" s="72"/>
      <c r="AA4" s="72"/>
      <c r="AB4" s="72"/>
      <c r="AC4" s="72"/>
      <c r="AD4" s="72"/>
      <c r="AE4" s="72"/>
      <c r="AF4" s="72"/>
      <c r="AG4" s="72"/>
    </row>
    <row r="5" spans="1:33">
      <c r="A5" s="551" t="s">
        <v>30</v>
      </c>
      <c r="B5" s="551"/>
      <c r="C5" s="551"/>
      <c r="D5" s="551"/>
      <c r="E5" s="551"/>
      <c r="F5" s="551"/>
    </row>
    <row r="6" spans="1:33">
      <c r="A6" s="394" t="s">
        <v>31</v>
      </c>
      <c r="B6" s="552" t="str">
        <f>'Period 1'!$B$6</f>
        <v>Cover Page Not Completed</v>
      </c>
      <c r="C6" s="553"/>
      <c r="D6" s="395" t="s">
        <v>32</v>
      </c>
      <c r="E6" s="579">
        <f>'Cover Page'!$D$30</f>
        <v>0</v>
      </c>
      <c r="F6" s="580"/>
    </row>
    <row r="7" spans="1:33">
      <c r="A7" s="396" t="s">
        <v>33</v>
      </c>
      <c r="B7" s="552" t="str">
        <f>'Period 1'!$B$7</f>
        <v>Cover Page Not Completed</v>
      </c>
      <c r="C7" s="553"/>
      <c r="D7" s="397" t="s">
        <v>34</v>
      </c>
      <c r="E7" s="581">
        <f>'Cover Page'!$G$30</f>
        <v>0</v>
      </c>
      <c r="F7" s="582"/>
    </row>
    <row r="8" spans="1:33">
      <c r="A8" s="398" t="s">
        <v>35</v>
      </c>
      <c r="B8" s="583" t="str">
        <f>'Period 1'!$B$8</f>
        <v>Cover Page Not Completed</v>
      </c>
      <c r="C8" s="584"/>
      <c r="D8" s="584"/>
      <c r="E8" s="584"/>
      <c r="F8" s="585"/>
    </row>
    <row r="9" spans="1:33">
      <c r="A9" s="398" t="s">
        <v>36</v>
      </c>
      <c r="B9" s="583" t="str">
        <f>'Period 1'!$B$9</f>
        <v>Cover Page Not Completed</v>
      </c>
      <c r="C9" s="584"/>
      <c r="D9" s="584"/>
      <c r="E9" s="584"/>
      <c r="F9" s="585"/>
    </row>
    <row r="10" spans="1:33">
      <c r="A10" s="398" t="s">
        <v>37</v>
      </c>
      <c r="B10" s="583" t="str">
        <f>'Period 1'!$B$10</f>
        <v>Cover Page Not Completed</v>
      </c>
      <c r="C10" s="584"/>
      <c r="D10" s="584"/>
      <c r="E10" s="584"/>
      <c r="F10" s="585"/>
    </row>
    <row r="11" spans="1:33">
      <c r="A11" s="586"/>
      <c r="B11" s="587"/>
      <c r="C11" s="587"/>
      <c r="D11" s="587"/>
      <c r="E11" s="587"/>
      <c r="F11" s="587"/>
    </row>
    <row r="12" spans="1:33">
      <c r="A12" s="374" t="s">
        <v>167</v>
      </c>
      <c r="B12" s="567" t="s">
        <v>189</v>
      </c>
      <c r="C12" s="568"/>
      <c r="D12" s="375" t="s">
        <v>36</v>
      </c>
      <c r="E12" s="376" t="s">
        <v>39</v>
      </c>
      <c r="F12" s="375" t="s">
        <v>40</v>
      </c>
      <c r="G12" s="588" t="s">
        <v>100</v>
      </c>
      <c r="H12" s="589"/>
      <c r="I12" s="589"/>
      <c r="J12" s="589"/>
      <c r="K12" s="589"/>
      <c r="L12" s="589"/>
      <c r="M12" s="589"/>
      <c r="N12" s="589"/>
      <c r="O12" s="589"/>
    </row>
    <row r="13" spans="1:33">
      <c r="A13" s="377" t="s">
        <v>168</v>
      </c>
      <c r="B13" s="569" t="s">
        <v>111</v>
      </c>
      <c r="C13" s="570"/>
      <c r="D13" s="378">
        <f>SUM(D14:D15)</f>
        <v>0</v>
      </c>
      <c r="E13" s="378">
        <f>SUM(E14:E15)</f>
        <v>0</v>
      </c>
      <c r="F13" s="378">
        <f>SUM(D13:E13)</f>
        <v>0</v>
      </c>
      <c r="G13" s="590"/>
      <c r="H13" s="591"/>
      <c r="I13" s="591"/>
      <c r="J13" s="591"/>
      <c r="K13" s="591"/>
      <c r="L13" s="591"/>
      <c r="M13" s="591"/>
      <c r="N13" s="591"/>
      <c r="O13" s="592"/>
    </row>
    <row r="14" spans="1:33">
      <c r="A14" s="379"/>
      <c r="B14" s="571" t="s">
        <v>109</v>
      </c>
      <c r="C14" s="572"/>
      <c r="D14" s="399">
        <f>ROUND(SUM('Salary Worksheet'!K10:L23)+SUM('Salary Worksheet'!K27:K39),0)</f>
        <v>0</v>
      </c>
      <c r="E14" s="400">
        <f>ROUND(SUM('CostShare Salary Worksheet'!K10:L23)+SUM('CostShare Salary Worksheet'!K27:K39),0)</f>
        <v>0</v>
      </c>
      <c r="F14" s="399">
        <f t="shared" ref="F14:F44" si="0">SUM(D14,E14)</f>
        <v>0</v>
      </c>
      <c r="G14" s="537"/>
      <c r="H14" s="538"/>
      <c r="I14" s="538"/>
      <c r="J14" s="538"/>
      <c r="K14" s="538"/>
      <c r="L14" s="538"/>
      <c r="M14" s="538"/>
      <c r="N14" s="538"/>
      <c r="O14" s="539"/>
    </row>
    <row r="15" spans="1:33">
      <c r="A15" s="377"/>
      <c r="B15" s="571" t="s">
        <v>41</v>
      </c>
      <c r="C15" s="572"/>
      <c r="D15" s="399">
        <f>ROUND(SUM('Salary Worksheet'!L27:L39),0)</f>
        <v>0</v>
      </c>
      <c r="E15" s="399">
        <f>ROUND(SUM('CostShare Salary Worksheet'!L27:L39),0)</f>
        <v>0</v>
      </c>
      <c r="F15" s="399">
        <f t="shared" si="0"/>
        <v>0</v>
      </c>
      <c r="G15" s="537"/>
      <c r="H15" s="538"/>
      <c r="I15" s="538"/>
      <c r="J15" s="538"/>
      <c r="K15" s="538"/>
      <c r="L15" s="538"/>
      <c r="M15" s="538"/>
      <c r="N15" s="538"/>
      <c r="O15" s="539"/>
    </row>
    <row r="16" spans="1:33">
      <c r="A16" s="377" t="s">
        <v>171</v>
      </c>
      <c r="B16" s="569" t="s">
        <v>112</v>
      </c>
      <c r="C16" s="570"/>
      <c r="D16" s="401">
        <f>SUM(D17:D19)</f>
        <v>0</v>
      </c>
      <c r="E16" s="401">
        <f>SUM(E17:E19)</f>
        <v>0</v>
      </c>
      <c r="F16" s="401">
        <f>SUM(D16:E16)</f>
        <v>0</v>
      </c>
      <c r="G16" s="537"/>
      <c r="H16" s="538"/>
      <c r="I16" s="538"/>
      <c r="J16" s="538"/>
      <c r="K16" s="538"/>
      <c r="L16" s="538"/>
      <c r="M16" s="538"/>
      <c r="N16" s="538"/>
      <c r="O16" s="539"/>
    </row>
    <row r="17" spans="1:33">
      <c r="A17" s="377"/>
      <c r="B17" s="571" t="s">
        <v>108</v>
      </c>
      <c r="C17" s="572"/>
      <c r="D17" s="399">
        <f>ROUND(SUM('Salary Worksheet'!K67:L75),0)</f>
        <v>0</v>
      </c>
      <c r="E17" s="399">
        <f>ROUND(SUM('CostShare Salary Worksheet'!K67:L75),0)</f>
        <v>0</v>
      </c>
      <c r="F17" s="399">
        <f t="shared" si="0"/>
        <v>0</v>
      </c>
      <c r="G17" s="537"/>
      <c r="H17" s="538"/>
      <c r="I17" s="538"/>
      <c r="J17" s="538"/>
      <c r="K17" s="538"/>
      <c r="L17" s="538"/>
      <c r="M17" s="538"/>
      <c r="N17" s="538"/>
      <c r="O17" s="539"/>
    </row>
    <row r="18" spans="1:33">
      <c r="A18" s="377"/>
      <c r="B18" s="571" t="s">
        <v>20</v>
      </c>
      <c r="C18" s="572"/>
      <c r="D18" s="399">
        <f>ROUND(SUM('Salary Worksheet'!K43:K51)+SUM('Salary Worksheet'!L43:L51),0)</f>
        <v>0</v>
      </c>
      <c r="E18" s="399">
        <f>ROUND(SUM('CostShare Salary Worksheet'!K43:K51)+SUM('CostShare Salary Worksheet'!L43:L51),0)</f>
        <v>0</v>
      </c>
      <c r="F18" s="399">
        <f t="shared" si="0"/>
        <v>0</v>
      </c>
      <c r="G18" s="537"/>
      <c r="H18" s="538"/>
      <c r="I18" s="538"/>
      <c r="J18" s="538"/>
      <c r="K18" s="538"/>
      <c r="L18" s="538"/>
      <c r="M18" s="538"/>
      <c r="N18" s="538"/>
      <c r="O18" s="539"/>
    </row>
    <row r="19" spans="1:33">
      <c r="A19" s="377"/>
      <c r="B19" s="571" t="s">
        <v>24</v>
      </c>
      <c r="C19" s="572"/>
      <c r="D19" s="399">
        <f>ROUND(SUM('Salary Worksheet'!K55:L63),0)</f>
        <v>0</v>
      </c>
      <c r="E19" s="399">
        <f>ROUND(SUM('CostShare Salary Worksheet'!K55:L63),0)</f>
        <v>0</v>
      </c>
      <c r="F19" s="399">
        <f t="shared" si="0"/>
        <v>0</v>
      </c>
      <c r="G19" s="537"/>
      <c r="H19" s="538"/>
      <c r="I19" s="538"/>
      <c r="J19" s="538"/>
      <c r="K19" s="538"/>
      <c r="L19" s="538"/>
      <c r="M19" s="538"/>
      <c r="N19" s="538"/>
      <c r="O19" s="539"/>
    </row>
    <row r="20" spans="1:33">
      <c r="A20" s="377" t="s">
        <v>172</v>
      </c>
      <c r="B20" s="573" t="s">
        <v>15</v>
      </c>
      <c r="C20" s="574"/>
      <c r="D20" s="400">
        <f>IFERROR(ROUND(SUM('Salary Worksheet'!M10:M23)+SUM('Salary Worksheet'!M27:M39)+SUM('Salary Worksheet'!M43:M51)+SUM('Salary Worksheet'!M53:M63)+SUM('Salary Worksheet'!M67:M75),0),"FISCAL YR")</f>
        <v>0</v>
      </c>
      <c r="E20" s="400">
        <f>IFERROR(ROUND(SUM('CostShare Salary Worksheet'!M10:M23)+SUM('CostShare Salary Worksheet'!M27:M39)+SUM('CostShare Salary Worksheet'!M43:M51)+SUM('CostShare Salary Worksheet'!M55:M63)+SUM('CostShare Salary Worksheet'!M67:M75),0),"FISCAL YR")</f>
        <v>0</v>
      </c>
      <c r="F20" s="400">
        <f>SUM(D20,E20)</f>
        <v>0</v>
      </c>
      <c r="G20" s="537"/>
      <c r="H20" s="538"/>
      <c r="I20" s="538"/>
      <c r="J20" s="538"/>
      <c r="K20" s="538"/>
      <c r="L20" s="538"/>
      <c r="M20" s="538"/>
      <c r="N20" s="538"/>
      <c r="O20" s="539"/>
    </row>
    <row r="21" spans="1:33">
      <c r="A21" s="377"/>
      <c r="B21" s="543" t="s">
        <v>133</v>
      </c>
      <c r="C21" s="544"/>
      <c r="D21" s="402">
        <f>SUM(D14:D15,D17:D20)</f>
        <v>0</v>
      </c>
      <c r="E21" s="402">
        <f>SUM(E14:E15,E17:E20)</f>
        <v>0</v>
      </c>
      <c r="F21" s="402">
        <f>SUM(D21,E21)</f>
        <v>0</v>
      </c>
      <c r="G21" s="537"/>
      <c r="H21" s="538"/>
      <c r="I21" s="538"/>
      <c r="J21" s="538"/>
      <c r="K21" s="538"/>
      <c r="L21" s="538"/>
      <c r="M21" s="538"/>
      <c r="N21" s="538"/>
      <c r="O21" s="539"/>
    </row>
    <row r="22" spans="1:33">
      <c r="A22" s="377" t="s">
        <v>173</v>
      </c>
      <c r="B22" s="535" t="s">
        <v>120</v>
      </c>
      <c r="C22" s="536"/>
      <c r="D22" s="91">
        <v>0</v>
      </c>
      <c r="E22" s="91">
        <v>0</v>
      </c>
      <c r="F22" s="399">
        <f>SUM(D22,E22)</f>
        <v>0</v>
      </c>
      <c r="G22" s="537"/>
      <c r="H22" s="538"/>
      <c r="I22" s="538"/>
      <c r="J22" s="538"/>
      <c r="K22" s="538"/>
      <c r="L22" s="538"/>
      <c r="M22" s="538"/>
      <c r="N22" s="538"/>
      <c r="O22" s="539"/>
    </row>
    <row r="23" spans="1:33">
      <c r="A23" s="377" t="s">
        <v>174</v>
      </c>
      <c r="B23" s="535" t="s">
        <v>113</v>
      </c>
      <c r="C23" s="536"/>
      <c r="D23" s="91">
        <v>0</v>
      </c>
      <c r="E23" s="91">
        <v>0</v>
      </c>
      <c r="F23" s="399">
        <f>SUM(D23,E23)</f>
        <v>0</v>
      </c>
      <c r="G23" s="537"/>
      <c r="H23" s="538"/>
      <c r="I23" s="538"/>
      <c r="J23" s="538"/>
      <c r="K23" s="538"/>
      <c r="L23" s="538"/>
      <c r="M23" s="538"/>
      <c r="N23" s="538"/>
      <c r="O23" s="539"/>
    </row>
    <row r="24" spans="1:33">
      <c r="A24" s="385" t="s">
        <v>175</v>
      </c>
      <c r="B24" s="535" t="s">
        <v>114</v>
      </c>
      <c r="C24" s="536"/>
      <c r="D24" s="91">
        <v>0</v>
      </c>
      <c r="E24" s="91">
        <v>0</v>
      </c>
      <c r="F24" s="399">
        <f t="shared" si="0"/>
        <v>0</v>
      </c>
      <c r="G24" s="537"/>
      <c r="H24" s="538"/>
      <c r="I24" s="538"/>
      <c r="J24" s="538"/>
      <c r="K24" s="538"/>
      <c r="L24" s="538"/>
      <c r="M24" s="538"/>
      <c r="N24" s="538"/>
      <c r="O24" s="539"/>
    </row>
    <row r="25" spans="1:33">
      <c r="A25" s="385" t="s">
        <v>176</v>
      </c>
      <c r="B25" s="535" t="s">
        <v>115</v>
      </c>
      <c r="C25" s="536"/>
      <c r="D25" s="91">
        <v>0</v>
      </c>
      <c r="E25" s="91">
        <v>0</v>
      </c>
      <c r="F25" s="399">
        <f t="shared" si="0"/>
        <v>0</v>
      </c>
      <c r="G25" s="537"/>
      <c r="H25" s="538"/>
      <c r="I25" s="538"/>
      <c r="J25" s="538"/>
      <c r="K25" s="538"/>
      <c r="L25" s="538"/>
      <c r="M25" s="538"/>
      <c r="N25" s="538"/>
      <c r="O25" s="539"/>
    </row>
    <row r="26" spans="1:33">
      <c r="A26" s="385" t="s">
        <v>177</v>
      </c>
      <c r="B26" s="535" t="s">
        <v>191</v>
      </c>
      <c r="C26" s="536"/>
      <c r="D26" s="91">
        <v>0</v>
      </c>
      <c r="E26" s="91">
        <v>0</v>
      </c>
      <c r="F26" s="399">
        <f t="shared" si="0"/>
        <v>0</v>
      </c>
      <c r="G26" s="537"/>
      <c r="H26" s="538"/>
      <c r="I26" s="538"/>
      <c r="J26" s="538"/>
      <c r="K26" s="538"/>
      <c r="L26" s="538"/>
      <c r="M26" s="538"/>
      <c r="N26" s="538"/>
      <c r="O26" s="539"/>
    </row>
    <row r="27" spans="1:33" s="74" customFormat="1" ht="25.5" customHeight="1">
      <c r="A27" s="385" t="s">
        <v>178</v>
      </c>
      <c r="B27" s="535" t="s">
        <v>127</v>
      </c>
      <c r="C27" s="536"/>
      <c r="D27" s="89">
        <v>0</v>
      </c>
      <c r="E27" s="89">
        <v>0</v>
      </c>
      <c r="F27" s="380">
        <f t="shared" si="0"/>
        <v>0</v>
      </c>
      <c r="G27" s="537" t="s">
        <v>464</v>
      </c>
      <c r="H27" s="538"/>
      <c r="I27" s="538"/>
      <c r="J27" s="538"/>
      <c r="K27" s="538"/>
      <c r="L27" s="538"/>
      <c r="M27" s="538"/>
      <c r="N27" s="538"/>
      <c r="O27" s="539"/>
      <c r="P27" s="409"/>
      <c r="Q27" s="409"/>
      <c r="R27" s="72"/>
      <c r="S27" s="72"/>
      <c r="T27" s="72"/>
      <c r="U27" s="72"/>
      <c r="V27" s="72"/>
      <c r="W27" s="72"/>
      <c r="X27" s="72"/>
      <c r="Y27" s="72"/>
      <c r="Z27" s="72"/>
      <c r="AA27" s="72"/>
      <c r="AB27" s="72"/>
      <c r="AC27" s="72"/>
      <c r="AD27" s="72"/>
      <c r="AE27" s="72"/>
      <c r="AF27" s="72"/>
      <c r="AG27" s="72"/>
    </row>
    <row r="28" spans="1:33" s="74" customFormat="1" ht="25.5" customHeight="1">
      <c r="A28" s="385" t="s">
        <v>179</v>
      </c>
      <c r="B28" s="535" t="s">
        <v>170</v>
      </c>
      <c r="C28" s="536"/>
      <c r="D28" s="89">
        <v>0</v>
      </c>
      <c r="E28" s="89">
        <v>0</v>
      </c>
      <c r="F28" s="380">
        <f t="shared" si="0"/>
        <v>0</v>
      </c>
      <c r="G28" s="537" t="s">
        <v>464</v>
      </c>
      <c r="H28" s="538"/>
      <c r="I28" s="538"/>
      <c r="J28" s="538"/>
      <c r="K28" s="538"/>
      <c r="L28" s="538"/>
      <c r="M28" s="538"/>
      <c r="N28" s="538"/>
      <c r="O28" s="539"/>
      <c r="P28" s="409"/>
      <c r="Q28" s="409"/>
      <c r="R28" s="72"/>
      <c r="S28" s="72"/>
      <c r="T28" s="72"/>
      <c r="U28" s="72"/>
      <c r="V28" s="72"/>
      <c r="W28" s="72"/>
      <c r="X28" s="72"/>
      <c r="Y28" s="72"/>
      <c r="Z28" s="72"/>
      <c r="AA28" s="72"/>
      <c r="AB28" s="72"/>
      <c r="AC28" s="72"/>
      <c r="AD28" s="72"/>
      <c r="AE28" s="72"/>
      <c r="AF28" s="72"/>
      <c r="AG28" s="72"/>
    </row>
    <row r="29" spans="1:33" s="74" customFormat="1" ht="25.5" customHeight="1">
      <c r="A29" s="385" t="s">
        <v>459</v>
      </c>
      <c r="B29" s="535" t="s">
        <v>461</v>
      </c>
      <c r="C29" s="536"/>
      <c r="D29" s="89">
        <v>0</v>
      </c>
      <c r="E29" s="89">
        <v>0</v>
      </c>
      <c r="F29" s="380">
        <f t="shared" si="0"/>
        <v>0</v>
      </c>
      <c r="G29" s="537" t="s">
        <v>463</v>
      </c>
      <c r="H29" s="538"/>
      <c r="I29" s="538"/>
      <c r="J29" s="538"/>
      <c r="K29" s="538"/>
      <c r="L29" s="538"/>
      <c r="M29" s="538"/>
      <c r="N29" s="538"/>
      <c r="O29" s="539"/>
      <c r="P29" s="409"/>
      <c r="Q29" s="409"/>
      <c r="R29" s="72"/>
      <c r="S29" s="72"/>
      <c r="T29" s="72"/>
      <c r="U29" s="72"/>
      <c r="V29" s="72"/>
      <c r="W29" s="72"/>
      <c r="X29" s="72"/>
      <c r="Y29" s="72"/>
      <c r="Z29" s="72"/>
      <c r="AA29" s="72"/>
      <c r="AB29" s="72"/>
      <c r="AC29" s="72"/>
      <c r="AD29" s="72"/>
      <c r="AE29" s="72"/>
      <c r="AF29" s="72"/>
      <c r="AG29" s="72"/>
    </row>
    <row r="30" spans="1:33" s="74" customFormat="1" ht="25.5" customHeight="1">
      <c r="A30" s="385" t="s">
        <v>460</v>
      </c>
      <c r="B30" s="535" t="s">
        <v>462</v>
      </c>
      <c r="C30" s="536"/>
      <c r="D30" s="89">
        <v>0</v>
      </c>
      <c r="E30" s="89">
        <v>0</v>
      </c>
      <c r="F30" s="380">
        <f t="shared" si="0"/>
        <v>0</v>
      </c>
      <c r="G30" s="537" t="s">
        <v>463</v>
      </c>
      <c r="H30" s="538"/>
      <c r="I30" s="538"/>
      <c r="J30" s="538"/>
      <c r="K30" s="538"/>
      <c r="L30" s="538"/>
      <c r="M30" s="538"/>
      <c r="N30" s="538"/>
      <c r="O30" s="539"/>
      <c r="P30" s="409"/>
      <c r="Q30" s="409"/>
      <c r="R30" s="72"/>
      <c r="S30" s="72"/>
      <c r="T30" s="72"/>
      <c r="U30" s="72"/>
      <c r="V30" s="72"/>
      <c r="W30" s="72"/>
      <c r="X30" s="72"/>
      <c r="Y30" s="72"/>
      <c r="Z30" s="72"/>
      <c r="AA30" s="72"/>
      <c r="AB30" s="72"/>
      <c r="AC30" s="72"/>
      <c r="AD30" s="72"/>
      <c r="AE30" s="72"/>
      <c r="AF30" s="72"/>
      <c r="AG30" s="72"/>
    </row>
    <row r="31" spans="1:33">
      <c r="A31" s="385" t="s">
        <v>180</v>
      </c>
      <c r="B31" s="535" t="s">
        <v>116</v>
      </c>
      <c r="C31" s="536"/>
      <c r="D31" s="91">
        <v>0</v>
      </c>
      <c r="E31" s="91">
        <v>0</v>
      </c>
      <c r="F31" s="399">
        <f t="shared" si="0"/>
        <v>0</v>
      </c>
      <c r="G31" s="537"/>
      <c r="H31" s="538"/>
      <c r="I31" s="538"/>
      <c r="J31" s="538"/>
      <c r="K31" s="538"/>
      <c r="L31" s="538"/>
      <c r="M31" s="538"/>
      <c r="N31" s="538"/>
      <c r="O31" s="539"/>
    </row>
    <row r="32" spans="1:33">
      <c r="A32" s="385" t="s">
        <v>181</v>
      </c>
      <c r="B32" s="535" t="s">
        <v>117</v>
      </c>
      <c r="C32" s="536"/>
      <c r="D32" s="91">
        <v>0</v>
      </c>
      <c r="E32" s="91">
        <v>0</v>
      </c>
      <c r="F32" s="399">
        <f t="shared" si="0"/>
        <v>0</v>
      </c>
      <c r="G32" s="537"/>
      <c r="H32" s="538"/>
      <c r="I32" s="538"/>
      <c r="J32" s="538"/>
      <c r="K32" s="538"/>
      <c r="L32" s="538"/>
      <c r="M32" s="538"/>
      <c r="N32" s="538"/>
      <c r="O32" s="539"/>
    </row>
    <row r="33" spans="1:33">
      <c r="A33" s="385" t="s">
        <v>182</v>
      </c>
      <c r="B33" s="535" t="s">
        <v>128</v>
      </c>
      <c r="C33" s="536"/>
      <c r="D33" s="91">
        <v>0</v>
      </c>
      <c r="E33" s="91">
        <v>0</v>
      </c>
      <c r="F33" s="399">
        <f t="shared" si="0"/>
        <v>0</v>
      </c>
      <c r="G33" s="540"/>
      <c r="H33" s="541"/>
      <c r="I33" s="541"/>
      <c r="J33" s="541"/>
      <c r="K33" s="541"/>
      <c r="L33" s="541"/>
      <c r="M33" s="541"/>
      <c r="N33" s="541"/>
      <c r="O33" s="542"/>
    </row>
    <row r="34" spans="1:33">
      <c r="A34" s="385" t="s">
        <v>183</v>
      </c>
      <c r="B34" s="535" t="s">
        <v>118</v>
      </c>
      <c r="C34" s="536"/>
      <c r="D34" s="91">
        <v>0</v>
      </c>
      <c r="E34" s="91">
        <v>0</v>
      </c>
      <c r="F34" s="399">
        <f t="shared" si="0"/>
        <v>0</v>
      </c>
      <c r="G34" s="537"/>
      <c r="H34" s="538"/>
      <c r="I34" s="538"/>
      <c r="J34" s="538"/>
      <c r="K34" s="538"/>
      <c r="L34" s="538"/>
      <c r="M34" s="538"/>
      <c r="N34" s="538"/>
      <c r="O34" s="539"/>
    </row>
    <row r="35" spans="1:33">
      <c r="A35" s="385" t="s">
        <v>184</v>
      </c>
      <c r="B35" s="535" t="s">
        <v>121</v>
      </c>
      <c r="C35" s="536"/>
      <c r="D35" s="91">
        <v>0</v>
      </c>
      <c r="E35" s="91">
        <v>0</v>
      </c>
      <c r="F35" s="399">
        <f t="shared" si="0"/>
        <v>0</v>
      </c>
      <c r="G35" s="537"/>
      <c r="H35" s="538"/>
      <c r="I35" s="538"/>
      <c r="J35" s="538"/>
      <c r="K35" s="538"/>
      <c r="L35" s="538"/>
      <c r="M35" s="538"/>
      <c r="N35" s="538"/>
      <c r="O35" s="539"/>
    </row>
    <row r="36" spans="1:33" ht="27.6">
      <c r="A36" s="385" t="s">
        <v>187</v>
      </c>
      <c r="B36" s="535" t="s">
        <v>119</v>
      </c>
      <c r="C36" s="536"/>
      <c r="D36" s="91">
        <v>0</v>
      </c>
      <c r="E36" s="91">
        <v>0</v>
      </c>
      <c r="F36" s="399">
        <f t="shared" si="0"/>
        <v>0</v>
      </c>
      <c r="G36" s="537"/>
      <c r="H36" s="538"/>
      <c r="I36" s="538"/>
      <c r="J36" s="538"/>
      <c r="K36" s="538"/>
      <c r="L36" s="538"/>
      <c r="M36" s="538"/>
      <c r="N36" s="538"/>
      <c r="O36" s="539"/>
    </row>
    <row r="37" spans="1:33">
      <c r="A37" s="385" t="s">
        <v>185</v>
      </c>
      <c r="B37" s="535" t="s">
        <v>129</v>
      </c>
      <c r="C37" s="536"/>
      <c r="D37" s="92">
        <v>0</v>
      </c>
      <c r="E37" s="91">
        <v>0</v>
      </c>
      <c r="F37" s="399">
        <f t="shared" si="0"/>
        <v>0</v>
      </c>
      <c r="G37" s="537"/>
      <c r="H37" s="538"/>
      <c r="I37" s="538"/>
      <c r="J37" s="538"/>
      <c r="K37" s="538"/>
      <c r="L37" s="538"/>
      <c r="M37" s="538"/>
      <c r="N37" s="538"/>
      <c r="O37" s="539"/>
    </row>
    <row r="38" spans="1:33">
      <c r="A38" s="385" t="s">
        <v>186</v>
      </c>
      <c r="B38" s="535" t="s">
        <v>169</v>
      </c>
      <c r="C38" s="536"/>
      <c r="D38" s="91">
        <v>0</v>
      </c>
      <c r="E38" s="92">
        <v>0</v>
      </c>
      <c r="F38" s="399">
        <f>SUM(D38,E38)</f>
        <v>0</v>
      </c>
      <c r="G38" s="537"/>
      <c r="H38" s="538"/>
      <c r="I38" s="538"/>
      <c r="J38" s="538"/>
      <c r="K38" s="538"/>
      <c r="L38" s="538"/>
      <c r="M38" s="538"/>
      <c r="N38" s="538"/>
      <c r="O38" s="539"/>
    </row>
    <row r="39" spans="1:33">
      <c r="A39" s="385"/>
      <c r="B39" s="575" t="s">
        <v>125</v>
      </c>
      <c r="C39" s="576"/>
      <c r="D39" s="402">
        <f>SUM(D21:D38)</f>
        <v>0</v>
      </c>
      <c r="E39" s="402">
        <f>SUM(E21:E38)</f>
        <v>0</v>
      </c>
      <c r="F39" s="402">
        <f t="shared" si="0"/>
        <v>0</v>
      </c>
      <c r="G39" s="537"/>
      <c r="H39" s="538"/>
      <c r="I39" s="538"/>
      <c r="J39" s="538"/>
      <c r="K39" s="538"/>
      <c r="L39" s="538"/>
      <c r="M39" s="538"/>
      <c r="N39" s="538"/>
      <c r="O39" s="539"/>
    </row>
    <row r="40" spans="1:33">
      <c r="A40" s="403"/>
      <c r="B40" s="387" t="s">
        <v>190</v>
      </c>
      <c r="C40" s="388" t="str">
        <f>IF(LEFT('Cover Page'!$C$17,(FIND(" ",'Cover Page'!$C$17,1)-1))="*Select","Complete CoverPage",LEFT('Cover Page'!$C$17,(FIND(" ",'Cover Page'!$C$17,1)-1)))</f>
        <v>Complete CoverPage</v>
      </c>
      <c r="D40" s="389" t="str">
        <f>_xlfn.XLOOKUP($C$40,$B$49:$B$51,D$49:D$51,"UNDEFINED")</f>
        <v>UNDEFINED</v>
      </c>
      <c r="E40" s="389">
        <f>IF('Cover Page'!$H$21="Yes",_xlfn.XLOOKUP($C$40,$B$49:$B$51,E$49:E$51,"UNDEFINED"),_xlfn.XLOOKUP("MTDC",$B$49:$B$51,E$49:E$51,"UNDEFINED"))</f>
        <v>0</v>
      </c>
      <c r="F40" s="380">
        <f t="shared" si="0"/>
        <v>0</v>
      </c>
      <c r="G40" s="540"/>
      <c r="H40" s="541"/>
      <c r="I40" s="541"/>
      <c r="J40" s="541"/>
      <c r="K40" s="541"/>
      <c r="L40" s="541"/>
      <c r="M40" s="541"/>
      <c r="N40" s="541"/>
      <c r="O40" s="542"/>
    </row>
    <row r="41" spans="1:33" ht="15" customHeight="1">
      <c r="A41" s="385"/>
      <c r="B41" s="577" t="s">
        <v>326</v>
      </c>
      <c r="C41" s="578"/>
      <c r="D41" s="390">
        <f>'Cover Page'!$I$17</f>
        <v>0</v>
      </c>
      <c r="E41" s="390">
        <f>IFERROR(IF('Cover Page'!$I$23="Yes",0,IF('Cover Page'!$H$21="Yes",$D$41,HLOOKUP('Cover Page'!$E$6,Rates!$B$34:$Z$45,$C$47,FALSE))),0)</f>
        <v>0</v>
      </c>
      <c r="F41" s="391"/>
      <c r="G41" s="540"/>
      <c r="H41" s="541"/>
      <c r="I41" s="541"/>
      <c r="J41" s="541"/>
      <c r="K41" s="541"/>
      <c r="L41" s="541"/>
      <c r="M41" s="541"/>
      <c r="N41" s="541"/>
      <c r="O41" s="542"/>
    </row>
    <row r="42" spans="1:33" ht="15" customHeight="1">
      <c r="A42" s="385"/>
      <c r="B42" s="535" t="s">
        <v>238</v>
      </c>
      <c r="C42" s="536"/>
      <c r="D42" s="390"/>
      <c r="E42" s="382">
        <f>IF(OR('Cover Page'!$F$19="No",'Cover Page'!$I$22="Yes",'Cover Page'!$I$23="Yes",$F$46&lt;0),0,MIN($F$46,('Cover Page'!$G$20-'Period 1'!$E$42)))</f>
        <v>0</v>
      </c>
      <c r="F42" s="391"/>
      <c r="G42" s="136"/>
      <c r="H42" s="137"/>
      <c r="I42" s="137"/>
      <c r="J42" s="137"/>
      <c r="K42" s="137"/>
      <c r="L42" s="137"/>
      <c r="M42" s="137"/>
      <c r="N42" s="137"/>
      <c r="O42" s="138"/>
    </row>
    <row r="43" spans="1:33">
      <c r="A43" s="385" t="s">
        <v>188</v>
      </c>
      <c r="B43" s="543" t="s">
        <v>123</v>
      </c>
      <c r="C43" s="544"/>
      <c r="D43" s="384" t="str">
        <f>IFERROR(ROUND((D40*D41),0),"UNDEFINED")</f>
        <v>UNDEFINED</v>
      </c>
      <c r="E43" s="384">
        <f>(ROUND((E40*E41)+E42,0))</f>
        <v>0</v>
      </c>
      <c r="F43" s="384">
        <f t="shared" si="0"/>
        <v>0</v>
      </c>
      <c r="G43" s="540"/>
      <c r="H43" s="541"/>
      <c r="I43" s="541"/>
      <c r="J43" s="541"/>
      <c r="K43" s="541"/>
      <c r="L43" s="541"/>
      <c r="M43" s="541"/>
      <c r="N43" s="541"/>
      <c r="O43" s="542"/>
    </row>
    <row r="44" spans="1:33" ht="15" customHeight="1">
      <c r="A44" s="392"/>
      <c r="B44" s="543" t="s">
        <v>124</v>
      </c>
      <c r="C44" s="544"/>
      <c r="D44" s="384" t="str">
        <f>IFERROR(D39+D43,"UNDEFINED")</f>
        <v>UNDEFINED</v>
      </c>
      <c r="E44" s="384">
        <f>IFERROR(E39+E43,"UNDEFINED")</f>
        <v>0</v>
      </c>
      <c r="F44" s="384">
        <f t="shared" si="0"/>
        <v>0</v>
      </c>
      <c r="G44" s="540"/>
      <c r="H44" s="541"/>
      <c r="I44" s="541"/>
      <c r="J44" s="541"/>
      <c r="K44" s="541"/>
      <c r="L44" s="541"/>
      <c r="M44" s="541"/>
      <c r="N44" s="541"/>
      <c r="O44" s="542"/>
    </row>
    <row r="45" spans="1:33" s="79" customFormat="1">
      <c r="A45" s="263"/>
      <c r="B45" s="263"/>
      <c r="C45" s="263"/>
      <c r="D45" s="263"/>
      <c r="E45" s="263"/>
      <c r="F45" s="263"/>
      <c r="G45" s="263"/>
      <c r="H45" s="263"/>
      <c r="I45" s="263"/>
      <c r="J45" s="263"/>
      <c r="K45" s="263"/>
      <c r="L45" s="263"/>
      <c r="M45" s="263"/>
      <c r="N45" s="263"/>
      <c r="O45" s="263"/>
      <c r="P45" s="263"/>
      <c r="Q45" s="263"/>
      <c r="R45" s="76"/>
      <c r="S45" s="76"/>
      <c r="T45" s="76"/>
      <c r="U45" s="69"/>
      <c r="V45" s="69"/>
      <c r="W45" s="69"/>
      <c r="X45" s="69"/>
      <c r="Y45" s="69"/>
      <c r="Z45" s="69"/>
      <c r="AA45" s="69"/>
      <c r="AB45" s="69"/>
      <c r="AC45" s="69"/>
      <c r="AD45" s="69"/>
      <c r="AE45" s="69"/>
      <c r="AF45" s="69"/>
    </row>
    <row r="46" spans="1:33" s="85" customFormat="1" ht="15" customHeight="1">
      <c r="A46" s="263"/>
      <c r="B46" s="543" t="s">
        <v>238</v>
      </c>
      <c r="C46" s="544"/>
      <c r="D46" s="384" t="str">
        <f>IF(IFERROR(ROUND((D49*HLOOKUP('Cover Page'!$E$6,Rates!$B$34:$Z$45,$C$47,FALSE)),0)-D43,"CoverPage")&lt;0,0,IFERROR(ROUND((D49*HLOOKUP('Cover Page'!$E$6,Rates!$B$34:$Z$45,$C$47,FALSE)),0)-D43,"CoverPage"))</f>
        <v>CoverPage</v>
      </c>
      <c r="E46" s="384" t="str">
        <f>IF(IFERROR(ROUND((E49*HLOOKUP('Cover Page'!$E$6,Rates!$B$34:$Z$45,$C$47,FALSE)),0)-(ROUND((E40*E41),0)),"CoverPage")&lt;0,0,IFERROR(ROUND((E49*HLOOKUP('Cover Page'!$E$6,Rates!$B$34:$Z$45,$C$47,FALSE)),0)-(ROUND((E40*E41),0)),"CoverPage"))</f>
        <v>CoverPage</v>
      </c>
      <c r="F46" s="384">
        <f>SUM(D46:E46)</f>
        <v>0</v>
      </c>
      <c r="G46" s="263" t="str">
        <f>IF(AND($E$44&lt;&gt;0,'Cover Page'!$F$19&lt;&gt;"Yes"),"ERROR: COST SHARE BUDGET EXISTS ON AWARD WITH NO COST SHARE",IF(SUM('Period 1:Period 2'!$E$42)&gt;'Cover Page'!$G$20,"ERROR: COST SHARE BUDGET EXCEEDS COST SHARE BUDGET LIMIT",""))</f>
        <v/>
      </c>
      <c r="H46" s="263"/>
      <c r="I46" s="263"/>
      <c r="J46" s="263"/>
      <c r="K46" s="263"/>
      <c r="L46" s="263"/>
      <c r="M46" s="263"/>
      <c r="N46" s="263"/>
      <c r="O46" s="263"/>
      <c r="P46" s="263"/>
      <c r="Q46" s="263"/>
      <c r="R46" s="76"/>
      <c r="S46" s="76"/>
      <c r="T46" s="76"/>
      <c r="U46" s="76"/>
      <c r="V46" s="76"/>
      <c r="W46" s="76"/>
      <c r="X46" s="76"/>
      <c r="Y46" s="76"/>
      <c r="Z46" s="76"/>
      <c r="AA46" s="76"/>
      <c r="AB46" s="76"/>
      <c r="AC46" s="76"/>
      <c r="AD46" s="76"/>
      <c r="AE46" s="76"/>
      <c r="AF46" s="76"/>
      <c r="AG46" s="76"/>
    </row>
    <row r="47" spans="1:33" s="85" customFormat="1">
      <c r="A47" s="393"/>
      <c r="B47" s="393" t="str">
        <f>CONCATENATE(E3,".",E2)</f>
        <v>*Select Location*.*Select Activity Type*</v>
      </c>
      <c r="C47" s="393" t="e">
        <f>MATCH($B$47,Rates!$X$34:$X$45,0)</f>
        <v>#N/A</v>
      </c>
      <c r="D47" s="226"/>
      <c r="E47" s="404" t="s">
        <v>239</v>
      </c>
      <c r="F47" s="263"/>
      <c r="G47" s="263"/>
      <c r="H47" s="263"/>
      <c r="I47" s="263"/>
      <c r="J47" s="263"/>
      <c r="K47" s="263"/>
      <c r="L47" s="263"/>
      <c r="M47" s="263"/>
      <c r="N47" s="263"/>
      <c r="O47" s="263"/>
      <c r="P47" s="263"/>
      <c r="Q47" s="263"/>
      <c r="R47" s="76"/>
      <c r="S47" s="76"/>
      <c r="T47" s="76"/>
      <c r="U47" s="76"/>
      <c r="V47" s="76"/>
      <c r="W47" s="76"/>
      <c r="X47" s="76"/>
      <c r="Y47" s="76"/>
      <c r="Z47" s="76"/>
      <c r="AA47" s="76"/>
      <c r="AB47" s="76"/>
      <c r="AC47" s="76"/>
      <c r="AD47" s="76"/>
      <c r="AE47" s="76"/>
      <c r="AF47" s="76"/>
      <c r="AG47" s="76"/>
    </row>
    <row r="48" spans="1:33" s="79" customFormat="1">
      <c r="A48" s="393"/>
      <c r="B48" s="405"/>
      <c r="C48" s="405"/>
      <c r="D48" s="405"/>
      <c r="E48" s="405"/>
      <c r="F48" s="405"/>
      <c r="G48" s="393"/>
      <c r="H48" s="393"/>
      <c r="I48" s="263"/>
      <c r="J48" s="263"/>
      <c r="K48" s="263"/>
      <c r="L48" s="263"/>
      <c r="M48" s="263"/>
      <c r="N48" s="263"/>
      <c r="O48" s="263"/>
      <c r="P48" s="263"/>
      <c r="Q48" s="263"/>
      <c r="R48" s="76"/>
      <c r="S48" s="76"/>
      <c r="T48" s="76"/>
      <c r="U48" s="69"/>
      <c r="V48" s="69"/>
      <c r="W48" s="69"/>
      <c r="X48" s="69"/>
      <c r="Y48" s="69"/>
      <c r="Z48" s="69"/>
      <c r="AA48" s="69"/>
      <c r="AB48" s="69"/>
      <c r="AC48" s="69"/>
      <c r="AD48" s="69"/>
      <c r="AE48" s="69"/>
      <c r="AF48" s="69"/>
    </row>
    <row r="49" spans="1:47" s="79" customFormat="1">
      <c r="A49" s="405"/>
      <c r="B49" s="406" t="s">
        <v>321</v>
      </c>
      <c r="C49" s="406"/>
      <c r="D49" s="407">
        <f>SUM(D21:D25)+D26+D27+D31+D34+D37+D29</f>
        <v>0</v>
      </c>
      <c r="E49" s="407">
        <f>SUM(E21:E25)+E26+E27+E31+E34+E37+E29</f>
        <v>0</v>
      </c>
      <c r="F49" s="405"/>
      <c r="G49" s="393"/>
      <c r="H49" s="393"/>
      <c r="I49" s="263"/>
      <c r="J49" s="263"/>
      <c r="K49" s="263"/>
      <c r="L49" s="263"/>
      <c r="M49" s="263"/>
      <c r="N49" s="263"/>
      <c r="O49" s="263"/>
      <c r="P49" s="263"/>
      <c r="Q49" s="263"/>
      <c r="R49" s="76"/>
      <c r="S49" s="76"/>
      <c r="T49" s="76"/>
      <c r="U49" s="69"/>
      <c r="V49" s="69"/>
      <c r="W49" s="69"/>
      <c r="X49" s="69"/>
      <c r="Y49" s="69"/>
      <c r="Z49" s="69"/>
      <c r="AA49" s="69"/>
      <c r="AB49" s="69"/>
      <c r="AC49" s="69"/>
      <c r="AD49" s="69"/>
      <c r="AE49" s="69"/>
      <c r="AF49" s="69"/>
    </row>
    <row r="50" spans="1:47" s="79" customFormat="1">
      <c r="A50" s="405"/>
      <c r="B50" s="406" t="s">
        <v>347</v>
      </c>
      <c r="C50" s="406"/>
      <c r="D50" s="407">
        <f>SUM(D21:D38)</f>
        <v>0</v>
      </c>
      <c r="E50" s="407">
        <f>SUM(E21:E38)</f>
        <v>0</v>
      </c>
      <c r="F50" s="405"/>
      <c r="G50" s="405"/>
      <c r="H50" s="405"/>
      <c r="I50" s="408"/>
      <c r="J50" s="408"/>
      <c r="K50" s="408"/>
      <c r="L50" s="408"/>
      <c r="M50" s="408"/>
      <c r="N50" s="408"/>
      <c r="O50" s="263"/>
      <c r="P50" s="263"/>
      <c r="Q50" s="263"/>
      <c r="R50" s="76"/>
      <c r="S50" s="76"/>
      <c r="T50" s="76"/>
      <c r="U50" s="69"/>
      <c r="V50" s="69"/>
      <c r="W50" s="69"/>
      <c r="X50" s="69"/>
      <c r="Y50" s="69"/>
      <c r="Z50" s="69"/>
      <c r="AA50" s="69"/>
      <c r="AB50" s="69"/>
      <c r="AC50" s="69"/>
      <c r="AD50" s="69"/>
      <c r="AE50" s="69"/>
      <c r="AF50" s="69"/>
      <c r="AG50" s="80"/>
      <c r="AH50" s="80"/>
      <c r="AI50" s="80"/>
      <c r="AJ50" s="80"/>
      <c r="AK50" s="80"/>
      <c r="AL50" s="80"/>
      <c r="AM50" s="80"/>
      <c r="AN50" s="80"/>
      <c r="AO50" s="80"/>
      <c r="AP50" s="80"/>
      <c r="AQ50" s="80"/>
      <c r="AR50" s="80"/>
      <c r="AS50" s="80"/>
      <c r="AT50" s="80"/>
      <c r="AU50" s="80"/>
    </row>
    <row r="51" spans="1:47" s="79" customFormat="1">
      <c r="A51" s="405"/>
      <c r="B51" s="406" t="s">
        <v>237</v>
      </c>
      <c r="C51" s="406"/>
      <c r="D51" s="407">
        <v>0</v>
      </c>
      <c r="E51" s="407">
        <v>0</v>
      </c>
      <c r="F51" s="405"/>
      <c r="G51" s="405"/>
      <c r="H51" s="405"/>
      <c r="I51" s="408"/>
      <c r="J51" s="408"/>
      <c r="K51" s="408"/>
      <c r="L51" s="408"/>
      <c r="M51" s="408"/>
      <c r="N51" s="408"/>
      <c r="O51" s="263"/>
      <c r="P51" s="263"/>
      <c r="Q51" s="263"/>
      <c r="R51" s="76"/>
      <c r="S51" s="76"/>
      <c r="T51" s="76"/>
      <c r="U51" s="69"/>
      <c r="V51" s="69"/>
      <c r="W51" s="69"/>
      <c r="X51" s="69"/>
      <c r="Y51" s="69"/>
      <c r="Z51" s="69"/>
      <c r="AA51" s="69"/>
      <c r="AB51" s="69"/>
      <c r="AC51" s="69"/>
      <c r="AD51" s="69"/>
      <c r="AE51" s="69"/>
      <c r="AF51" s="69"/>
      <c r="AG51" s="80"/>
      <c r="AH51" s="80"/>
      <c r="AI51" s="80"/>
      <c r="AJ51" s="80"/>
      <c r="AK51" s="80"/>
      <c r="AL51" s="80"/>
      <c r="AM51" s="80"/>
      <c r="AN51" s="80"/>
      <c r="AO51" s="80"/>
      <c r="AP51" s="80"/>
      <c r="AQ51" s="80"/>
      <c r="AR51" s="80"/>
      <c r="AS51" s="80"/>
      <c r="AT51" s="80"/>
      <c r="AU51" s="80"/>
    </row>
    <row r="52" spans="1:47" s="79" customFormat="1">
      <c r="A52" s="405"/>
      <c r="B52" s="405"/>
      <c r="C52" s="405"/>
      <c r="D52" s="405"/>
      <c r="E52" s="405"/>
      <c r="F52" s="405"/>
      <c r="G52" s="405"/>
      <c r="H52" s="405"/>
      <c r="I52" s="408"/>
      <c r="J52" s="408"/>
      <c r="K52" s="408"/>
      <c r="L52" s="408"/>
      <c r="M52" s="408"/>
      <c r="N52" s="408"/>
      <c r="O52" s="263"/>
      <c r="P52" s="263"/>
      <c r="Q52" s="263"/>
      <c r="R52" s="76"/>
      <c r="S52" s="76"/>
      <c r="T52" s="76"/>
      <c r="U52" s="69"/>
      <c r="V52" s="69"/>
      <c r="W52" s="69"/>
      <c r="X52" s="69"/>
      <c r="Y52" s="69"/>
      <c r="Z52" s="69"/>
      <c r="AA52" s="69"/>
      <c r="AB52" s="69"/>
      <c r="AC52" s="69"/>
      <c r="AD52" s="69"/>
      <c r="AE52" s="69"/>
      <c r="AF52" s="69"/>
      <c r="AG52" s="80"/>
      <c r="AH52" s="80"/>
      <c r="AI52" s="80"/>
      <c r="AJ52" s="80"/>
      <c r="AK52" s="80"/>
      <c r="AL52" s="80"/>
      <c r="AM52" s="80"/>
      <c r="AN52" s="80"/>
      <c r="AO52" s="80"/>
      <c r="AP52" s="80"/>
      <c r="AQ52" s="80"/>
      <c r="AR52" s="80"/>
      <c r="AS52" s="80"/>
      <c r="AT52" s="80"/>
      <c r="AU52" s="80"/>
    </row>
    <row r="53" spans="1:47" s="79" customFormat="1">
      <c r="A53" s="405"/>
      <c r="B53" s="393"/>
      <c r="C53" s="393"/>
      <c r="D53" s="393"/>
      <c r="E53" s="393"/>
      <c r="F53" s="393"/>
      <c r="G53" s="405"/>
      <c r="H53" s="405"/>
      <c r="I53" s="408"/>
      <c r="J53" s="408"/>
      <c r="K53" s="408"/>
      <c r="L53" s="408"/>
      <c r="M53" s="408"/>
      <c r="N53" s="408"/>
      <c r="O53" s="263"/>
      <c r="P53" s="263"/>
      <c r="Q53" s="263"/>
      <c r="R53" s="76"/>
      <c r="S53" s="76"/>
      <c r="T53" s="76"/>
      <c r="U53" s="69"/>
      <c r="V53" s="69"/>
      <c r="W53" s="69"/>
      <c r="X53" s="69"/>
      <c r="Y53" s="69"/>
      <c r="Z53" s="69"/>
      <c r="AA53" s="69"/>
      <c r="AB53" s="69"/>
      <c r="AC53" s="69"/>
      <c r="AD53" s="69"/>
      <c r="AE53" s="69"/>
      <c r="AF53" s="69"/>
      <c r="AG53" s="80"/>
      <c r="AH53" s="80"/>
      <c r="AI53" s="80"/>
      <c r="AJ53" s="80"/>
      <c r="AK53" s="80"/>
      <c r="AL53" s="80"/>
      <c r="AM53" s="80"/>
      <c r="AN53" s="80"/>
      <c r="AO53" s="80"/>
      <c r="AP53" s="80"/>
      <c r="AQ53" s="80"/>
      <c r="AR53" s="80"/>
      <c r="AS53" s="80"/>
      <c r="AT53" s="80"/>
      <c r="AU53" s="80"/>
    </row>
    <row r="54" spans="1:47" s="79" customFormat="1">
      <c r="A54" s="405"/>
      <c r="B54" s="393"/>
      <c r="C54" s="393"/>
      <c r="D54" s="393"/>
      <c r="E54" s="393"/>
      <c r="F54" s="393"/>
      <c r="G54" s="405"/>
      <c r="H54" s="405"/>
      <c r="I54" s="408"/>
      <c r="J54" s="408"/>
      <c r="K54" s="408"/>
      <c r="L54" s="408"/>
      <c r="M54" s="408"/>
      <c r="N54" s="408"/>
      <c r="O54" s="263"/>
      <c r="P54" s="263"/>
      <c r="Q54" s="263"/>
      <c r="R54" s="76"/>
      <c r="S54" s="76"/>
      <c r="T54" s="76"/>
      <c r="U54" s="69"/>
      <c r="V54" s="69"/>
      <c r="W54" s="69"/>
      <c r="X54" s="69"/>
      <c r="Y54" s="69"/>
      <c r="Z54" s="69"/>
      <c r="AA54" s="69"/>
      <c r="AB54" s="69"/>
      <c r="AC54" s="69"/>
      <c r="AD54" s="69"/>
      <c r="AE54" s="69"/>
      <c r="AF54" s="69"/>
      <c r="AG54" s="80"/>
      <c r="AH54" s="80"/>
      <c r="AI54" s="80"/>
      <c r="AJ54" s="80"/>
      <c r="AK54" s="80"/>
      <c r="AL54" s="80"/>
      <c r="AM54" s="80"/>
      <c r="AN54" s="80"/>
      <c r="AO54" s="80"/>
      <c r="AP54" s="80"/>
      <c r="AQ54" s="80"/>
      <c r="AR54" s="80"/>
      <c r="AS54" s="80"/>
      <c r="AT54" s="80"/>
      <c r="AU54" s="80"/>
    </row>
    <row r="55" spans="1:47" s="85" customFormat="1">
      <c r="A55" s="408"/>
      <c r="B55" s="263"/>
      <c r="C55" s="263"/>
      <c r="D55" s="263"/>
      <c r="E55" s="263"/>
      <c r="F55" s="263"/>
      <c r="G55" s="408"/>
      <c r="H55" s="408"/>
      <c r="I55" s="408"/>
      <c r="J55" s="408"/>
      <c r="K55" s="408"/>
      <c r="L55" s="408"/>
      <c r="M55" s="408"/>
      <c r="N55" s="408"/>
      <c r="O55" s="263"/>
      <c r="P55" s="263"/>
      <c r="Q55" s="263"/>
      <c r="R55" s="76"/>
      <c r="S55" s="76"/>
      <c r="T55" s="76"/>
      <c r="U55" s="76"/>
      <c r="V55" s="76"/>
      <c r="W55" s="76"/>
      <c r="X55" s="76"/>
      <c r="Y55" s="76"/>
      <c r="Z55" s="76"/>
      <c r="AA55" s="76"/>
      <c r="AB55" s="76"/>
      <c r="AC55" s="76"/>
      <c r="AD55" s="76"/>
      <c r="AE55" s="76"/>
      <c r="AF55" s="76"/>
      <c r="AG55" s="86"/>
      <c r="AH55" s="86"/>
      <c r="AI55" s="86"/>
      <c r="AJ55" s="86"/>
      <c r="AK55" s="86"/>
      <c r="AL55" s="86"/>
      <c r="AM55" s="86"/>
      <c r="AN55" s="86"/>
      <c r="AO55" s="86"/>
      <c r="AP55" s="86"/>
      <c r="AQ55" s="86"/>
      <c r="AR55" s="86"/>
      <c r="AS55" s="86"/>
      <c r="AT55" s="86"/>
      <c r="AU55" s="86"/>
    </row>
    <row r="56" spans="1:47">
      <c r="A56" s="408"/>
      <c r="B56" s="263"/>
      <c r="C56" s="263"/>
      <c r="D56" s="408"/>
      <c r="E56" s="408"/>
      <c r="F56" s="408"/>
      <c r="G56" s="408"/>
      <c r="H56" s="408"/>
      <c r="I56" s="408"/>
      <c r="J56" s="408"/>
      <c r="K56" s="408"/>
      <c r="L56" s="408"/>
      <c r="M56" s="408"/>
      <c r="N56" s="408"/>
      <c r="O56" s="263"/>
      <c r="P56" s="263"/>
      <c r="Q56" s="263"/>
      <c r="R56" s="76"/>
      <c r="S56" s="76"/>
      <c r="T56" s="76"/>
      <c r="AG56" s="81"/>
      <c r="AH56" s="81"/>
      <c r="AI56" s="81"/>
      <c r="AJ56" s="81"/>
      <c r="AK56" s="81"/>
      <c r="AL56" s="81"/>
      <c r="AM56" s="81"/>
      <c r="AN56" s="81"/>
      <c r="AO56" s="81"/>
      <c r="AP56" s="81"/>
      <c r="AQ56" s="81"/>
      <c r="AR56" s="81"/>
      <c r="AS56" s="81"/>
      <c r="AT56" s="81"/>
      <c r="AU56" s="81"/>
    </row>
    <row r="57" spans="1:47">
      <c r="A57" s="263"/>
      <c r="B57" s="263"/>
      <c r="C57" s="263"/>
      <c r="D57" s="263"/>
      <c r="E57" s="263"/>
      <c r="F57" s="263"/>
      <c r="G57" s="263"/>
      <c r="H57" s="263"/>
      <c r="I57" s="263"/>
      <c r="J57" s="263"/>
      <c r="K57" s="263"/>
      <c r="L57" s="263"/>
      <c r="M57" s="263"/>
      <c r="N57" s="263"/>
      <c r="O57" s="263"/>
      <c r="P57" s="263"/>
      <c r="Q57" s="263"/>
      <c r="R57" s="76"/>
      <c r="S57" s="76"/>
      <c r="T57" s="76"/>
    </row>
    <row r="58" spans="1:47">
      <c r="A58" s="263"/>
      <c r="B58" s="263"/>
      <c r="C58" s="263"/>
      <c r="D58" s="263"/>
      <c r="E58" s="263"/>
      <c r="F58" s="263"/>
      <c r="G58" s="263"/>
      <c r="H58" s="263"/>
      <c r="I58" s="263"/>
      <c r="J58" s="263"/>
      <c r="K58" s="263"/>
      <c r="L58" s="263"/>
      <c r="M58" s="263"/>
      <c r="N58" s="263"/>
      <c r="O58" s="263"/>
      <c r="P58" s="263"/>
      <c r="Q58" s="263"/>
      <c r="R58" s="76"/>
      <c r="S58" s="76"/>
      <c r="T58" s="76"/>
    </row>
    <row r="59" spans="1:47">
      <c r="A59" s="263"/>
      <c r="B59" s="263"/>
      <c r="C59" s="263"/>
      <c r="D59" s="263"/>
      <c r="E59" s="263"/>
      <c r="F59" s="263"/>
      <c r="G59" s="263"/>
      <c r="H59" s="263"/>
      <c r="I59" s="263"/>
      <c r="J59" s="263"/>
      <c r="K59" s="263"/>
      <c r="L59" s="263"/>
      <c r="M59" s="263"/>
      <c r="N59" s="263"/>
      <c r="O59" s="263"/>
      <c r="P59" s="263"/>
      <c r="Q59" s="263"/>
      <c r="R59" s="76"/>
      <c r="S59" s="76"/>
      <c r="T59" s="76"/>
    </row>
    <row r="60" spans="1:47">
      <c r="A60" s="263"/>
      <c r="B60" s="263"/>
      <c r="C60" s="263"/>
      <c r="D60" s="263"/>
      <c r="E60" s="263"/>
      <c r="F60" s="263"/>
      <c r="G60" s="263"/>
      <c r="H60" s="263"/>
      <c r="I60" s="263"/>
      <c r="J60" s="263"/>
      <c r="K60" s="263"/>
      <c r="L60" s="263"/>
      <c r="M60" s="263"/>
      <c r="N60" s="263"/>
      <c r="O60" s="263"/>
      <c r="P60" s="263"/>
      <c r="Q60" s="263"/>
      <c r="R60" s="76"/>
      <c r="S60" s="76"/>
      <c r="T60" s="76"/>
    </row>
    <row r="61" spans="1:47">
      <c r="A61" s="263"/>
      <c r="B61" s="263"/>
      <c r="C61" s="263"/>
      <c r="D61" s="263"/>
      <c r="E61" s="263"/>
      <c r="F61" s="263"/>
      <c r="G61" s="263"/>
      <c r="H61" s="263"/>
      <c r="I61" s="263"/>
      <c r="J61" s="263"/>
      <c r="K61" s="263"/>
      <c r="L61" s="263"/>
      <c r="M61" s="263"/>
      <c r="N61" s="263"/>
      <c r="O61" s="263"/>
      <c r="P61" s="263"/>
      <c r="Q61" s="263"/>
      <c r="R61" s="76"/>
      <c r="S61" s="76"/>
      <c r="T61" s="76"/>
    </row>
    <row r="62" spans="1:47">
      <c r="A62" s="263"/>
      <c r="B62" s="263"/>
      <c r="C62" s="263"/>
      <c r="D62" s="263"/>
      <c r="E62" s="263"/>
      <c r="F62" s="263"/>
      <c r="G62" s="263"/>
      <c r="H62" s="263"/>
      <c r="I62" s="263"/>
      <c r="J62" s="263"/>
      <c r="K62" s="263"/>
      <c r="L62" s="263"/>
      <c r="M62" s="263"/>
      <c r="N62" s="263"/>
      <c r="O62" s="263"/>
      <c r="P62" s="263"/>
      <c r="Q62" s="263"/>
      <c r="R62" s="76"/>
      <c r="S62" s="76"/>
      <c r="T62" s="76"/>
    </row>
    <row r="63" spans="1:47">
      <c r="A63" s="263"/>
      <c r="B63" s="263"/>
      <c r="C63" s="263"/>
      <c r="D63" s="263"/>
      <c r="E63" s="263"/>
      <c r="F63" s="263"/>
      <c r="G63" s="263"/>
      <c r="H63" s="263"/>
      <c r="I63" s="263"/>
      <c r="J63" s="263"/>
      <c r="K63" s="263"/>
      <c r="L63" s="263"/>
      <c r="M63" s="263"/>
      <c r="N63" s="263"/>
      <c r="O63" s="263"/>
      <c r="P63" s="263"/>
      <c r="Q63" s="263"/>
      <c r="R63" s="76"/>
      <c r="S63" s="76"/>
      <c r="T63" s="76"/>
    </row>
    <row r="64" spans="1:47">
      <c r="A64" s="263"/>
      <c r="B64" s="263"/>
      <c r="C64" s="263"/>
      <c r="D64" s="263"/>
      <c r="E64" s="263"/>
      <c r="F64" s="263"/>
      <c r="G64" s="263"/>
      <c r="H64" s="263"/>
      <c r="I64" s="263"/>
      <c r="J64" s="263"/>
      <c r="K64" s="263"/>
      <c r="L64" s="263"/>
      <c r="M64" s="263"/>
      <c r="N64" s="263"/>
      <c r="O64" s="263"/>
      <c r="P64" s="263"/>
      <c r="Q64" s="263"/>
      <c r="R64" s="76"/>
      <c r="S64" s="76"/>
      <c r="T64" s="76"/>
    </row>
    <row r="65" spans="1:20">
      <c r="A65" s="263"/>
      <c r="B65" s="263"/>
      <c r="C65" s="263"/>
      <c r="D65" s="263"/>
      <c r="E65" s="263"/>
      <c r="F65" s="263"/>
      <c r="G65" s="263"/>
      <c r="H65" s="263"/>
      <c r="I65" s="263"/>
      <c r="J65" s="263"/>
      <c r="K65" s="263"/>
      <c r="L65" s="263"/>
      <c r="M65" s="263"/>
      <c r="N65" s="263"/>
      <c r="O65" s="263"/>
      <c r="P65" s="263"/>
      <c r="Q65" s="263"/>
      <c r="R65" s="76"/>
      <c r="S65" s="76"/>
      <c r="T65" s="76"/>
    </row>
    <row r="66" spans="1:20">
      <c r="A66" s="263"/>
      <c r="B66" s="263"/>
      <c r="C66" s="263"/>
      <c r="D66" s="263"/>
      <c r="E66" s="263"/>
      <c r="F66" s="263"/>
      <c r="G66" s="263"/>
      <c r="H66" s="263"/>
      <c r="I66" s="263"/>
      <c r="J66" s="263"/>
      <c r="K66" s="263"/>
      <c r="L66" s="263"/>
      <c r="M66" s="263"/>
      <c r="N66" s="263"/>
      <c r="O66" s="263"/>
      <c r="P66" s="263"/>
      <c r="Q66" s="263"/>
      <c r="R66" s="76"/>
      <c r="S66" s="76"/>
      <c r="T66" s="76"/>
    </row>
    <row r="67" spans="1:20">
      <c r="A67" s="263"/>
      <c r="B67" s="263"/>
      <c r="C67" s="263"/>
      <c r="D67" s="263"/>
      <c r="E67" s="263"/>
      <c r="F67" s="263"/>
      <c r="G67" s="263"/>
      <c r="H67" s="263"/>
      <c r="I67" s="263"/>
      <c r="J67" s="263"/>
      <c r="K67" s="263"/>
      <c r="L67" s="263"/>
      <c r="M67" s="263"/>
      <c r="N67" s="263"/>
      <c r="O67" s="263"/>
      <c r="P67" s="263"/>
      <c r="Q67" s="263"/>
      <c r="R67" s="76"/>
      <c r="S67" s="76"/>
      <c r="T67" s="76"/>
    </row>
    <row r="68" spans="1:20">
      <c r="A68" s="263"/>
      <c r="B68" s="263"/>
      <c r="C68" s="263"/>
      <c r="D68" s="263"/>
      <c r="E68" s="263"/>
      <c r="F68" s="263"/>
      <c r="G68" s="263"/>
      <c r="H68" s="263"/>
      <c r="I68" s="263"/>
      <c r="J68" s="263"/>
      <c r="K68" s="263"/>
      <c r="L68" s="263"/>
      <c r="M68" s="263"/>
      <c r="N68" s="263"/>
      <c r="O68" s="263"/>
      <c r="P68" s="263"/>
      <c r="Q68" s="263"/>
      <c r="R68" s="76"/>
      <c r="S68" s="76"/>
      <c r="T68" s="76"/>
    </row>
    <row r="69" spans="1:20">
      <c r="A69" s="263"/>
      <c r="B69" s="263"/>
      <c r="C69" s="263"/>
      <c r="D69" s="263"/>
      <c r="E69" s="263"/>
      <c r="F69" s="263"/>
      <c r="G69" s="263"/>
      <c r="H69" s="263"/>
      <c r="I69" s="263"/>
      <c r="J69" s="263"/>
      <c r="K69" s="263"/>
      <c r="L69" s="263"/>
      <c r="M69" s="263"/>
      <c r="N69" s="263"/>
      <c r="O69" s="263"/>
      <c r="P69" s="263"/>
      <c r="Q69" s="263"/>
      <c r="R69" s="76"/>
      <c r="S69" s="76"/>
      <c r="T69" s="76"/>
    </row>
    <row r="70" spans="1:20">
      <c r="A70" s="263"/>
      <c r="B70" s="263"/>
      <c r="C70" s="263"/>
      <c r="D70" s="263"/>
      <c r="E70" s="263"/>
      <c r="F70" s="263"/>
      <c r="G70" s="263"/>
      <c r="H70" s="263"/>
      <c r="I70" s="263"/>
      <c r="J70" s="263"/>
      <c r="K70" s="263"/>
      <c r="L70" s="263"/>
      <c r="M70" s="263"/>
      <c r="N70" s="263"/>
      <c r="O70" s="263"/>
      <c r="P70" s="263"/>
      <c r="Q70" s="263"/>
      <c r="R70" s="76"/>
      <c r="S70" s="76"/>
      <c r="T70" s="76"/>
    </row>
    <row r="71" spans="1:20">
      <c r="A71" s="263"/>
      <c r="B71" s="263"/>
      <c r="C71" s="263"/>
      <c r="D71" s="263"/>
      <c r="E71" s="263"/>
      <c r="F71" s="263"/>
      <c r="G71" s="263"/>
      <c r="H71" s="263"/>
      <c r="I71" s="263"/>
      <c r="J71" s="263"/>
      <c r="K71" s="263"/>
      <c r="L71" s="263"/>
      <c r="M71" s="263"/>
      <c r="N71" s="263"/>
      <c r="O71" s="263"/>
      <c r="P71" s="263"/>
      <c r="Q71" s="263"/>
      <c r="R71" s="76"/>
      <c r="S71" s="76"/>
      <c r="T71" s="76"/>
    </row>
  </sheetData>
  <sheetProtection algorithmName="SHA-512" hashValue="hWuVnuiWyMdp6sU22FM7/kJKWxL8VkSBT4p5hDMAAbhaE82t5Vpr8PaLsHL41amy3eV9gNOJ6HxLLsA2EiKwUg==" saltValue="yy04DQYOaSsPjvBjRhGDyg==" spinCount="100000" sheet="1" objects="1" scenarios="1"/>
  <mergeCells count="81">
    <mergeCell ref="B42:C42"/>
    <mergeCell ref="B25:C25"/>
    <mergeCell ref="B26:C26"/>
    <mergeCell ref="B27:C27"/>
    <mergeCell ref="B28:C28"/>
    <mergeCell ref="B31:C31"/>
    <mergeCell ref="B29:C29"/>
    <mergeCell ref="B20:C20"/>
    <mergeCell ref="B21:C21"/>
    <mergeCell ref="B22:C22"/>
    <mergeCell ref="B23:C23"/>
    <mergeCell ref="B24:C24"/>
    <mergeCell ref="G19:O19"/>
    <mergeCell ref="B7:C7"/>
    <mergeCell ref="B12:C12"/>
    <mergeCell ref="B13:C13"/>
    <mergeCell ref="B14:C14"/>
    <mergeCell ref="B15:C15"/>
    <mergeCell ref="B16:C16"/>
    <mergeCell ref="B17:C17"/>
    <mergeCell ref="B18:C18"/>
    <mergeCell ref="B19:C19"/>
    <mergeCell ref="G12:O12"/>
    <mergeCell ref="G14:O14"/>
    <mergeCell ref="G15:O15"/>
    <mergeCell ref="G17:O17"/>
    <mergeCell ref="G18:O18"/>
    <mergeCell ref="G13:O13"/>
    <mergeCell ref="G16:O16"/>
    <mergeCell ref="E7:F7"/>
    <mergeCell ref="B8:F8"/>
    <mergeCell ref="B9:F9"/>
    <mergeCell ref="B10:F10"/>
    <mergeCell ref="A11:F11"/>
    <mergeCell ref="E6:F6"/>
    <mergeCell ref="A4:F4"/>
    <mergeCell ref="A5:F5"/>
    <mergeCell ref="B6:C6"/>
    <mergeCell ref="A1:C1"/>
    <mergeCell ref="E1:F1"/>
    <mergeCell ref="A2:C2"/>
    <mergeCell ref="E2:F2"/>
    <mergeCell ref="A3:C3"/>
    <mergeCell ref="E3:F3"/>
    <mergeCell ref="G20:O20"/>
    <mergeCell ref="G22:O22"/>
    <mergeCell ref="G23:O23"/>
    <mergeCell ref="G24:O24"/>
    <mergeCell ref="G25:O25"/>
    <mergeCell ref="G26:O26"/>
    <mergeCell ref="G27:O27"/>
    <mergeCell ref="G21:O21"/>
    <mergeCell ref="G43:O43"/>
    <mergeCell ref="G37:O37"/>
    <mergeCell ref="G38:O38"/>
    <mergeCell ref="G39:O39"/>
    <mergeCell ref="G40:O40"/>
    <mergeCell ref="G41:O41"/>
    <mergeCell ref="G32:O32"/>
    <mergeCell ref="G33:O33"/>
    <mergeCell ref="G34:O34"/>
    <mergeCell ref="G35:O35"/>
    <mergeCell ref="G36:O36"/>
    <mergeCell ref="G28:O28"/>
    <mergeCell ref="G31:O31"/>
    <mergeCell ref="G29:O29"/>
    <mergeCell ref="B30:C30"/>
    <mergeCell ref="G30:O30"/>
    <mergeCell ref="B46:C46"/>
    <mergeCell ref="G44:O44"/>
    <mergeCell ref="B32:C32"/>
    <mergeCell ref="B33:C33"/>
    <mergeCell ref="B34:C34"/>
    <mergeCell ref="B35:C35"/>
    <mergeCell ref="B43:C43"/>
    <mergeCell ref="B44:C44"/>
    <mergeCell ref="B36:C36"/>
    <mergeCell ref="B37:C37"/>
    <mergeCell ref="B38:C38"/>
    <mergeCell ref="B39:C39"/>
    <mergeCell ref="B41:C41"/>
  </mergeCells>
  <pageMargins left="0.45" right="0.45" top="0.5" bottom="0.5" header="0.3" footer="0.3"/>
  <pageSetup scale="74" orientation="landscape" r:id="rId1"/>
  <headerFooter>
    <oddFooter>&amp;CFY2022</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7E61C980C2341A2ABAC4AA5308C00" ma:contentTypeVersion="14" ma:contentTypeDescription="Create a new document." ma:contentTypeScope="" ma:versionID="bf66ea27e79c9851e04daf1638db7d59">
  <xsd:schema xmlns:xsd="http://www.w3.org/2001/XMLSchema" xmlns:xs="http://www.w3.org/2001/XMLSchema" xmlns:p="http://schemas.microsoft.com/office/2006/metadata/properties" xmlns:ns1="http://schemas.microsoft.com/sharepoint/v3" xmlns:ns3="a72aad2e-126a-4d36-97c4-262816579862" xmlns:ns4="51be0908-9518-4ce0-b575-cf2621ae3bb3" targetNamespace="http://schemas.microsoft.com/office/2006/metadata/properties" ma:root="true" ma:fieldsID="ee44028b4fc06444b5ee57abb2a6e6bf" ns1:_="" ns3:_="" ns4:_="">
    <xsd:import namespace="http://schemas.microsoft.com/sharepoint/v3"/>
    <xsd:import namespace="a72aad2e-126a-4d36-97c4-262816579862"/>
    <xsd:import namespace="51be0908-9518-4ce0-b575-cf2621ae3bb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4:SharedWithUsers" minOccurs="0"/>
                <xsd:element ref="ns4:SharedWithDetails" minOccurs="0"/>
                <xsd:element ref="ns4:SharingHintHash" minOccurs="0"/>
                <xsd:element ref="ns3:MediaLengthInSeconds" minOccurs="0"/>
                <xsd:element ref="ns1:_ip_UnifiedCompliancePolicyProperties" minOccurs="0"/>
                <xsd:element ref="ns1:_ip_UnifiedCompliancePolicyUIAction" minOccurs="0"/>
                <xsd:element ref="ns3:MediaServiceOCR" minOccurs="0"/>
                <xsd:element ref="ns3:MediaServiceGenerationTime" minOccurs="0"/>
                <xsd:element ref="ns3:MediaServiceEventHashCode"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72aad2e-126a-4d36-97c4-2628165798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e0908-9518-4ce0-b575-cf2621ae3bb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CB8698BC-5867-42B2-8807-1072D3AE7B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72aad2e-126a-4d36-97c4-262816579862"/>
    <ds:schemaRef ds:uri="51be0908-9518-4ce0-b575-cf2621ae3b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E1D9519-7D1A-41E1-9452-5760928CB293}">
  <ds:schemaRefs>
    <ds:schemaRef ds:uri="http://schemas.microsoft.com/sharepoint/v3/contenttype/forms"/>
  </ds:schemaRefs>
</ds:datastoreItem>
</file>

<file path=customXml/itemProps3.xml><?xml version="1.0" encoding="utf-8"?>
<ds:datastoreItem xmlns:ds="http://schemas.openxmlformats.org/officeDocument/2006/customXml" ds:itemID="{5B0164CA-5FC7-4583-9838-BD43B17C4B5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http://schemas.microsoft.com/sharepoint/v3"/>
    <ds:schemaRef ds:uri="http://www.w3.org/XML/1998/namespace"/>
    <ds:schemaRef ds:uri="51be0908-9518-4ce0-b575-cf2621ae3bb3"/>
    <ds:schemaRef ds:uri="a72aad2e-126a-4d36-97c4-262816579862"/>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12</vt:i4>
      </vt:variant>
    </vt:vector>
  </HeadingPairs>
  <TitlesOfParts>
    <vt:vector size="27" baseType="lpstr">
      <vt:lpstr>Instructions</vt:lpstr>
      <vt:lpstr>Change History</vt:lpstr>
      <vt:lpstr>Cover Page</vt:lpstr>
      <vt:lpstr>Salary Worksheet</vt:lpstr>
      <vt:lpstr>CostShare Salary Worksheet</vt:lpstr>
      <vt:lpstr>Effort</vt:lpstr>
      <vt:lpstr>Project Team</vt:lpstr>
      <vt:lpstr>Period 1</vt:lpstr>
      <vt:lpstr>Period 2</vt:lpstr>
      <vt:lpstr>Period 3</vt:lpstr>
      <vt:lpstr>Period 4</vt:lpstr>
      <vt:lpstr>Period 5</vt:lpstr>
      <vt:lpstr>Cumulative Budget</vt:lpstr>
      <vt:lpstr>Expense Accounts</vt:lpstr>
      <vt:lpstr>Rates</vt:lpstr>
      <vt:lpstr>'CostShare Salary Worksheet'!Print_Area</vt:lpstr>
      <vt:lpstr>'Cover Page'!Print_Area</vt:lpstr>
      <vt:lpstr>'Cumulative Budget'!Print_Area</vt:lpstr>
      <vt:lpstr>Effort!Print_Area</vt:lpstr>
      <vt:lpstr>'Expense Accounts'!Print_Area</vt:lpstr>
      <vt:lpstr>Instructions!Print_Area</vt:lpstr>
      <vt:lpstr>'Period 1'!Print_Area</vt:lpstr>
      <vt:lpstr>'Period 2'!Print_Area</vt:lpstr>
      <vt:lpstr>'Period 3'!Print_Area</vt:lpstr>
      <vt:lpstr>'Period 4'!Print_Area</vt:lpstr>
      <vt:lpstr>'Period 5'!Print_Area</vt:lpstr>
      <vt:lpstr>'Salary Worksheet'!Print_Area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ORSP Budget Workbook</dc:title>
  <dc:creator>Liliana Teixeira-Davis</dc:creator>
  <cp:lastModifiedBy>Virginia L Maki</cp:lastModifiedBy>
  <cp:lastPrinted>2024-09-27T21:47:59Z</cp:lastPrinted>
  <dcterms:created xsi:type="dcterms:W3CDTF">2019-07-17T19:35:59Z</dcterms:created>
  <dcterms:modified xsi:type="dcterms:W3CDTF">2025-01-24T14:23:27Z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0x0101002437E61C980C2341A2ABAC4AA5308C00</vt:lpwstr>
  </property>
</Properties>
</file>